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namori-mt\Desktop\再販価格\"/>
    </mc:Choice>
  </mc:AlternateContent>
  <xr:revisionPtr revIDLastSave="0" documentId="13_ncr:1_{CECB7191-5936-4EEB-B630-8D34CA8D0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再販計算シート" sheetId="4" r:id="rId1"/>
    <sheet name="按分計算" sheetId="5" r:id="rId2"/>
    <sheet name="入力例" sheetId="6" r:id="rId3"/>
    <sheet name="項目" sheetId="2" r:id="rId4"/>
  </sheets>
  <definedNames>
    <definedName name="_xlnm.Print_Area" localSheetId="1">按分計算!$A$3:$H$37</definedName>
    <definedName name="_xlnm.Print_Area" localSheetId="0">再販計算シート!$A$1:$O$44</definedName>
    <definedName name="_xlnm.Print_Area" localSheetId="2">入力例!$A$1:$O$44</definedName>
    <definedName name="入力欄" localSheetId="2">入力例!$N$2,入力例!$N$3,入力例!$N$5,入力例!$C$5,入力例!$C$6,入力例!$E$15:$E$21,入力例!$E$22:$E$27,入力例!$F$29,入力例!$J$29,入力例!$F$39,入力例!$J$39</definedName>
    <definedName name="入力欄">再販計算シート!$N$2,再販計算シート!$N$3,再販計算シート!$N$5,再販計算シート!$C$5,再販計算シート!$C$6,再販計算シート!$E$15:$E$21,再販計算シート!$E$22:$E$27,再販計算シート!$F$29,再販計算シート!$J$29,再販計算シート!$F$39,再販計算シート!$J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6" l="1"/>
  <c r="E39" i="6"/>
  <c r="E38" i="6"/>
  <c r="N29" i="6"/>
  <c r="K29" i="6"/>
  <c r="G29" i="6"/>
  <c r="E29" i="6"/>
  <c r="K27" i="6"/>
  <c r="J27" i="6"/>
  <c r="L27" i="6" s="1"/>
  <c r="G27" i="6"/>
  <c r="F27" i="6"/>
  <c r="H27" i="6" s="1"/>
  <c r="N27" i="6" s="1"/>
  <c r="K26" i="6"/>
  <c r="J26" i="6"/>
  <c r="L26" i="6" s="1"/>
  <c r="H26" i="6"/>
  <c r="N26" i="6" s="1"/>
  <c r="G26" i="6"/>
  <c r="F26" i="6"/>
  <c r="K25" i="6"/>
  <c r="J25" i="6"/>
  <c r="L25" i="6" s="1"/>
  <c r="G25" i="6"/>
  <c r="H25" i="6" s="1"/>
  <c r="N25" i="6" s="1"/>
  <c r="F25" i="6"/>
  <c r="J24" i="6"/>
  <c r="K24" i="6" s="1"/>
  <c r="L24" i="6" s="1"/>
  <c r="G24" i="6"/>
  <c r="F24" i="6"/>
  <c r="H24" i="6" s="1"/>
  <c r="J23" i="6"/>
  <c r="G23" i="6"/>
  <c r="F23" i="6"/>
  <c r="H23" i="6" s="1"/>
  <c r="J22" i="6"/>
  <c r="G22" i="6"/>
  <c r="F22" i="6"/>
  <c r="H22" i="6" s="1"/>
  <c r="L21" i="6"/>
  <c r="K21" i="6"/>
  <c r="G21" i="6"/>
  <c r="H21" i="6" s="1"/>
  <c r="N21" i="6" s="1"/>
  <c r="K20" i="6"/>
  <c r="L20" i="6" s="1"/>
  <c r="G20" i="6"/>
  <c r="H20" i="6" s="1"/>
  <c r="F20" i="6"/>
  <c r="K19" i="6"/>
  <c r="L19" i="6" s="1"/>
  <c r="F19" i="6"/>
  <c r="K18" i="6"/>
  <c r="L18" i="6" s="1"/>
  <c r="G18" i="6"/>
  <c r="H18" i="6" s="1"/>
  <c r="F18" i="6"/>
  <c r="K17" i="6"/>
  <c r="L17" i="6" s="1"/>
  <c r="G17" i="6"/>
  <c r="F17" i="6"/>
  <c r="F36" i="6"/>
  <c r="B6" i="5"/>
  <c r="B5" i="5"/>
  <c r="E16" i="4"/>
  <c r="E15" i="4"/>
  <c r="N24" i="6" l="1"/>
  <c r="H17" i="6"/>
  <c r="E28" i="6"/>
  <c r="E30" i="6" s="1"/>
  <c r="N17" i="6"/>
  <c r="J36" i="6"/>
  <c r="G36" i="6"/>
  <c r="K36" i="6" s="1"/>
  <c r="N20" i="6"/>
  <c r="N18" i="6"/>
  <c r="G19" i="6"/>
  <c r="H19" i="6" s="1"/>
  <c r="N19" i="6" s="1"/>
  <c r="E37" i="6"/>
  <c r="J37" i="6" s="1"/>
  <c r="K23" i="6"/>
  <c r="L23" i="6" s="1"/>
  <c r="N23" i="6" s="1"/>
  <c r="K22" i="6"/>
  <c r="L22" i="6" s="1"/>
  <c r="N22" i="6" s="1"/>
  <c r="L39" i="6"/>
  <c r="F12" i="4"/>
  <c r="F11" i="4"/>
  <c r="F15" i="5"/>
  <c r="C15" i="5"/>
  <c r="F21" i="5" l="1"/>
  <c r="F23" i="5" s="1"/>
  <c r="H26" i="5" s="1"/>
  <c r="F13" i="6"/>
  <c r="F22" i="5"/>
  <c r="H36" i="6"/>
  <c r="K37" i="6"/>
  <c r="L37" i="6" s="1"/>
  <c r="N37" i="6" s="1"/>
  <c r="E35" i="6"/>
  <c r="F10" i="4"/>
  <c r="J10" i="4"/>
  <c r="C26" i="5" l="1"/>
  <c r="C27" i="5" s="1"/>
  <c r="C31" i="5"/>
  <c r="C32" i="5" s="1"/>
  <c r="C35" i="5"/>
  <c r="C36" i="5" s="1"/>
  <c r="J13" i="6"/>
  <c r="E13" i="6" s="1"/>
  <c r="J14" i="6" s="1"/>
  <c r="J16" i="6" s="1"/>
  <c r="E10" i="6"/>
  <c r="H38" i="6"/>
  <c r="H39" i="6" s="1"/>
  <c r="L36" i="6"/>
  <c r="N36" i="6" s="1"/>
  <c r="H27" i="5"/>
  <c r="E10" i="4"/>
  <c r="E39" i="4"/>
  <c r="F14" i="6" l="1"/>
  <c r="F35" i="6" s="1"/>
  <c r="J35" i="6" s="1"/>
  <c r="J38" i="6" s="1"/>
  <c r="J15" i="6"/>
  <c r="K15" i="6" s="1"/>
  <c r="J28" i="6"/>
  <c r="J30" i="6" s="1"/>
  <c r="K16" i="6"/>
  <c r="L16" i="6" s="1"/>
  <c r="N39" i="6"/>
  <c r="G39" i="6"/>
  <c r="F16" i="6"/>
  <c r="F15" i="6"/>
  <c r="K39" i="4"/>
  <c r="E38" i="4"/>
  <c r="F36" i="4"/>
  <c r="N29" i="4"/>
  <c r="K29" i="4"/>
  <c r="G29" i="4"/>
  <c r="E29" i="4"/>
  <c r="E28" i="4"/>
  <c r="K27" i="4"/>
  <c r="J27" i="4"/>
  <c r="G27" i="4"/>
  <c r="F27" i="4"/>
  <c r="K26" i="4"/>
  <c r="J26" i="4"/>
  <c r="G26" i="4"/>
  <c r="F26" i="4"/>
  <c r="K25" i="4"/>
  <c r="J25" i="4"/>
  <c r="G25" i="4"/>
  <c r="F25" i="4"/>
  <c r="J24" i="4"/>
  <c r="K24" i="4" s="1"/>
  <c r="L24" i="4" s="1"/>
  <c r="G24" i="4"/>
  <c r="F24" i="4"/>
  <c r="J23" i="4"/>
  <c r="G23" i="4"/>
  <c r="F23" i="4"/>
  <c r="J22" i="4"/>
  <c r="G22" i="4"/>
  <c r="F22" i="4"/>
  <c r="K21" i="4"/>
  <c r="L21" i="4" s="1"/>
  <c r="G21" i="4"/>
  <c r="H21" i="4" s="1"/>
  <c r="K20" i="4"/>
  <c r="L20" i="4" s="1"/>
  <c r="F20" i="4"/>
  <c r="G20" i="4" s="1"/>
  <c r="K19" i="4"/>
  <c r="L19" i="4" s="1"/>
  <c r="F19" i="4"/>
  <c r="G19" i="4" s="1"/>
  <c r="K18" i="4"/>
  <c r="L18" i="4" s="1"/>
  <c r="G18" i="4"/>
  <c r="F18" i="4"/>
  <c r="K17" i="4"/>
  <c r="L17" i="4" s="1"/>
  <c r="G17" i="4"/>
  <c r="F17" i="4"/>
  <c r="J13" i="4"/>
  <c r="F13" i="4"/>
  <c r="K35" i="6" l="1"/>
  <c r="K38" i="6" s="1"/>
  <c r="G35" i="6"/>
  <c r="G38" i="6" s="1"/>
  <c r="F38" i="6"/>
  <c r="K28" i="6"/>
  <c r="K30" i="6" s="1"/>
  <c r="H15" i="6"/>
  <c r="G15" i="6"/>
  <c r="F28" i="6"/>
  <c r="F30" i="6" s="1"/>
  <c r="G16" i="6"/>
  <c r="H16" i="6" s="1"/>
  <c r="N16" i="6" s="1"/>
  <c r="K42" i="6"/>
  <c r="L15" i="6"/>
  <c r="L28" i="6" s="1"/>
  <c r="L30" i="6" s="1"/>
  <c r="L26" i="4"/>
  <c r="L39" i="4"/>
  <c r="H26" i="4"/>
  <c r="N26" i="4" s="1"/>
  <c r="E30" i="4"/>
  <c r="E13" i="4"/>
  <c r="F14" i="4" s="1"/>
  <c r="H25" i="4"/>
  <c r="L25" i="4"/>
  <c r="L27" i="4"/>
  <c r="G36" i="4"/>
  <c r="H36" i="4" s="1"/>
  <c r="H22" i="4"/>
  <c r="H27" i="4"/>
  <c r="H24" i="4"/>
  <c r="N24" i="4" s="1"/>
  <c r="N21" i="4"/>
  <c r="H23" i="4"/>
  <c r="H18" i="4"/>
  <c r="N18" i="4" s="1"/>
  <c r="K23" i="4"/>
  <c r="L23" i="4" s="1"/>
  <c r="H19" i="4"/>
  <c r="N19" i="4" s="1"/>
  <c r="H17" i="4"/>
  <c r="N17" i="4" s="1"/>
  <c r="H20" i="4"/>
  <c r="N20" i="4" s="1"/>
  <c r="J36" i="4"/>
  <c r="K22" i="4"/>
  <c r="L22" i="4" s="1"/>
  <c r="N22" i="4" s="1"/>
  <c r="E37" i="4"/>
  <c r="K41" i="6" l="1"/>
  <c r="L35" i="6"/>
  <c r="L38" i="6" s="1"/>
  <c r="N38" i="6" s="1"/>
  <c r="K40" i="6"/>
  <c r="N15" i="6"/>
  <c r="H28" i="6"/>
  <c r="G28" i="6"/>
  <c r="G41" i="6" s="1"/>
  <c r="H30" i="6"/>
  <c r="N30" i="6" s="1"/>
  <c r="N28" i="6"/>
  <c r="F15" i="4"/>
  <c r="F16" i="4"/>
  <c r="G16" i="4" s="1"/>
  <c r="H16" i="4" s="1"/>
  <c r="N23" i="4"/>
  <c r="N27" i="4"/>
  <c r="N25" i="4"/>
  <c r="K36" i="4"/>
  <c r="J14" i="4"/>
  <c r="H38" i="4"/>
  <c r="H39" i="4" s="1"/>
  <c r="G39" i="4" s="1"/>
  <c r="L36" i="4"/>
  <c r="E35" i="4"/>
  <c r="F35" i="4" s="1"/>
  <c r="J37" i="4"/>
  <c r="N35" i="6" l="1"/>
  <c r="G42" i="6"/>
  <c r="E40" i="6"/>
  <c r="E41" i="6"/>
  <c r="E43" i="6" s="1"/>
  <c r="E42" i="6"/>
  <c r="G30" i="6"/>
  <c r="G40" i="6"/>
  <c r="J15" i="4"/>
  <c r="H15" i="4" s="1"/>
  <c r="H28" i="4" s="1"/>
  <c r="J16" i="4"/>
  <c r="N36" i="4"/>
  <c r="F28" i="4"/>
  <c r="F30" i="4" s="1"/>
  <c r="G15" i="4"/>
  <c r="G28" i="4" s="1"/>
  <c r="K37" i="4"/>
  <c r="L37" i="4" s="1"/>
  <c r="N37" i="4" s="1"/>
  <c r="J35" i="4"/>
  <c r="K15" i="4" l="1"/>
  <c r="L15" i="4" s="1"/>
  <c r="N15" i="4" s="1"/>
  <c r="G30" i="4"/>
  <c r="G42" i="4"/>
  <c r="K16" i="4"/>
  <c r="J28" i="4"/>
  <c r="J30" i="4" s="1"/>
  <c r="J38" i="4"/>
  <c r="K35" i="4"/>
  <c r="K38" i="4" s="1"/>
  <c r="G35" i="4"/>
  <c r="G38" i="4" s="1"/>
  <c r="F38" i="4"/>
  <c r="H30" i="4"/>
  <c r="L16" i="4" l="1"/>
  <c r="K28" i="4"/>
  <c r="E40" i="4" s="1"/>
  <c r="G41" i="4"/>
  <c r="G40" i="4"/>
  <c r="L35" i="4"/>
  <c r="K30" i="4" l="1"/>
  <c r="K42" i="4"/>
  <c r="E42" i="4"/>
  <c r="E41" i="4"/>
  <c r="E43" i="4" s="1"/>
  <c r="K41" i="4"/>
  <c r="K40" i="4"/>
  <c r="N16" i="4"/>
  <c r="L28" i="4"/>
  <c r="N35" i="4"/>
  <c r="L38" i="4"/>
  <c r="N38" i="4" l="1"/>
  <c r="L30" i="4"/>
  <c r="N30" i="4" s="1"/>
  <c r="N28" i="4"/>
  <c r="N3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kanamori-mt</author>
  </authors>
  <commentList>
    <comment ref="D3" authorId="0" shapeId="0" xr:uid="{AD27D13E-DF96-424B-8C18-3F1FED034AC2}">
      <text>
        <r>
          <rPr>
            <b/>
            <sz val="14"/>
            <color indexed="81"/>
            <rFont val="メイリオ"/>
            <family val="3"/>
            <charset val="128"/>
          </rPr>
          <t>マーカー部分を入力してください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E3" authorId="0" shapeId="0" xr:uid="{BA18A022-269E-4255-8661-23C80EA6E1A5}">
      <text>
        <r>
          <rPr>
            <b/>
            <sz val="14"/>
            <color indexed="81"/>
            <rFont val="メイリオ"/>
            <family val="3"/>
            <charset val="128"/>
          </rPr>
          <t>【按分計算タブ】に入力</t>
        </r>
      </text>
    </comment>
    <comment ref="G3" authorId="0" shapeId="0" xr:uid="{3502ABA4-D79F-4CAE-BDDA-9E9B4F43E7AC}">
      <text>
        <r>
          <rPr>
            <b/>
            <sz val="14"/>
            <color indexed="10"/>
            <rFont val="メイリオ"/>
            <family val="3"/>
            <charset val="128"/>
          </rPr>
          <t>営業：参考販売価格を参考にして、予定販売価格を入力
　　　この価格がダイテックに入力する販売価格です。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kanamori-mt</author>
  </authors>
  <commentList>
    <comment ref="A1" authorId="0" shapeId="0" xr:uid="{004E0D58-FF6F-412F-BFEE-3A15DC59B751}">
      <text>
        <r>
          <rPr>
            <b/>
            <sz val="14"/>
            <color indexed="81"/>
            <rFont val="MS P ゴシック"/>
            <family val="3"/>
            <charset val="128"/>
          </rPr>
          <t>黄色の部分のみ入力可能です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kanamori-mt</author>
  </authors>
  <commentList>
    <comment ref="D3" authorId="0" shapeId="0" xr:uid="{61996F7A-301E-4845-A4B7-AE5A7CD44A85}">
      <text>
        <r>
          <rPr>
            <b/>
            <sz val="14"/>
            <color indexed="81"/>
            <rFont val="メイリオ"/>
            <family val="3"/>
            <charset val="128"/>
          </rPr>
          <t>マーカー部分を入力してください</t>
        </r>
        <r>
          <rPr>
            <sz val="9"/>
            <color indexed="81"/>
            <rFont val="メイリオ"/>
            <family val="3"/>
            <charset val="128"/>
          </rPr>
          <t xml:space="preserve">
</t>
        </r>
      </text>
    </comment>
    <comment ref="E3" authorId="0" shapeId="0" xr:uid="{D80FF92C-D619-4275-BB2D-C9D95A05AB2A}">
      <text>
        <r>
          <rPr>
            <b/>
            <sz val="14"/>
            <color indexed="81"/>
            <rFont val="メイリオ"/>
            <family val="3"/>
            <charset val="128"/>
          </rPr>
          <t>【按分計算タブ】に入力</t>
        </r>
      </text>
    </comment>
    <comment ref="G3" authorId="0" shapeId="0" xr:uid="{DAE2B5B0-2BF5-42A5-AEDC-F0F09B1D1303}">
      <text>
        <r>
          <rPr>
            <b/>
            <sz val="14"/>
            <color indexed="10"/>
            <rFont val="メイリオ"/>
            <family val="3"/>
            <charset val="128"/>
          </rPr>
          <t>営業：参考販売価格を参考にして、予定販売価格を入力
　　　この価格がダイテックに入力する販売価格です。</t>
        </r>
      </text>
    </comment>
  </commentList>
</comments>
</file>

<file path=xl/sharedStrings.xml><?xml version="1.0" encoding="utf-8"?>
<sst xmlns="http://schemas.openxmlformats.org/spreadsheetml/2006/main" count="291" uniqueCount="96">
  <si>
    <t>土地</t>
    <rPh sb="0" eb="2">
      <t>トチ</t>
    </rPh>
    <phoneticPr fontId="2"/>
  </si>
  <si>
    <t>建物</t>
    <rPh sb="0" eb="2">
      <t>タテモノ</t>
    </rPh>
    <phoneticPr fontId="2"/>
  </si>
  <si>
    <t>合計</t>
    <rPh sb="0" eb="2">
      <t>ゴウケイ</t>
    </rPh>
    <phoneticPr fontId="2"/>
  </si>
  <si>
    <t>固定資産税評価額</t>
    <rPh sb="0" eb="2">
      <t>コテイ</t>
    </rPh>
    <rPh sb="2" eb="5">
      <t>シサンゼイ</t>
    </rPh>
    <rPh sb="5" eb="8">
      <t>ヒョウカガク</t>
    </rPh>
    <phoneticPr fontId="2"/>
  </si>
  <si>
    <t>敷地権の割合</t>
    <rPh sb="0" eb="3">
      <t>シキチケン</t>
    </rPh>
    <rPh sb="4" eb="6">
      <t>ワリアイ</t>
    </rPh>
    <phoneticPr fontId="2"/>
  </si>
  <si>
    <t>仲介手数料</t>
    <rPh sb="0" eb="2">
      <t>チュウカイ</t>
    </rPh>
    <rPh sb="2" eb="5">
      <t>テスウリョウ</t>
    </rPh>
    <phoneticPr fontId="2"/>
  </si>
  <si>
    <t>持分割合固定資産税評価額</t>
    <rPh sb="0" eb="2">
      <t>モチブン</t>
    </rPh>
    <rPh sb="2" eb="4">
      <t>ワリアイ</t>
    </rPh>
    <rPh sb="4" eb="6">
      <t>コテイ</t>
    </rPh>
    <rPh sb="6" eb="9">
      <t>シサンゼイ</t>
    </rPh>
    <rPh sb="9" eb="12">
      <t>ヒョウカガク</t>
    </rPh>
    <phoneticPr fontId="2"/>
  </si>
  <si>
    <t>按分率</t>
    <rPh sb="0" eb="3">
      <t>アンブンリツ</t>
    </rPh>
    <phoneticPr fontId="2"/>
  </si>
  <si>
    <t>仕入契約額</t>
    <rPh sb="0" eb="2">
      <t>シイレ</t>
    </rPh>
    <rPh sb="2" eb="5">
      <t>ケイヤクガク</t>
    </rPh>
    <phoneticPr fontId="2"/>
  </si>
  <si>
    <t>登記費用</t>
    <rPh sb="0" eb="2">
      <t>トウキ</t>
    </rPh>
    <rPh sb="2" eb="4">
      <t>ヒヨウ</t>
    </rPh>
    <phoneticPr fontId="2"/>
  </si>
  <si>
    <t>項目</t>
    <rPh sb="0" eb="2">
      <t>コウモク</t>
    </rPh>
    <phoneticPr fontId="2"/>
  </si>
  <si>
    <t>不動産取得税</t>
    <rPh sb="0" eb="3">
      <t>フドウサン</t>
    </rPh>
    <rPh sb="3" eb="6">
      <t>シュトクゼイ</t>
    </rPh>
    <phoneticPr fontId="2"/>
  </si>
  <si>
    <t>売返し手数料</t>
    <rPh sb="0" eb="1">
      <t>ウ</t>
    </rPh>
    <rPh sb="1" eb="2">
      <t>カエ</t>
    </rPh>
    <rPh sb="3" eb="6">
      <t>テスウリョウ</t>
    </rPh>
    <phoneticPr fontId="2"/>
  </si>
  <si>
    <t>金利</t>
    <rPh sb="0" eb="2">
      <t>キンリ</t>
    </rPh>
    <phoneticPr fontId="2"/>
  </si>
  <si>
    <t>リフォーム</t>
  </si>
  <si>
    <t>リフォーム</t>
    <phoneticPr fontId="2"/>
  </si>
  <si>
    <t>契約印紙代</t>
    <rPh sb="0" eb="2">
      <t>ケイヤク</t>
    </rPh>
    <rPh sb="2" eb="5">
      <t>インシダイ</t>
    </rPh>
    <phoneticPr fontId="2"/>
  </si>
  <si>
    <t>瑕疵保険</t>
    <rPh sb="0" eb="2">
      <t>カシ</t>
    </rPh>
    <rPh sb="2" eb="4">
      <t>ホケン</t>
    </rPh>
    <phoneticPr fontId="2"/>
  </si>
  <si>
    <t>インスペクション</t>
  </si>
  <si>
    <t>インスペクション</t>
    <phoneticPr fontId="2"/>
  </si>
  <si>
    <t>消費税</t>
    <rPh sb="0" eb="3">
      <t>ショウヒゼイ</t>
    </rPh>
    <phoneticPr fontId="2"/>
  </si>
  <si>
    <t>対象</t>
    <rPh sb="0" eb="2">
      <t>タイショウ</t>
    </rPh>
    <phoneticPr fontId="2"/>
  </si>
  <si>
    <t>課税</t>
    <rPh sb="0" eb="2">
      <t>カゼイ</t>
    </rPh>
    <phoneticPr fontId="2"/>
  </si>
  <si>
    <t>税抜</t>
    <rPh sb="0" eb="2">
      <t>ゼイヌキ</t>
    </rPh>
    <phoneticPr fontId="2"/>
  </si>
  <si>
    <t>消費税額</t>
    <rPh sb="0" eb="3">
      <t>ショウヒゼイ</t>
    </rPh>
    <rPh sb="3" eb="4">
      <t>ガク</t>
    </rPh>
    <phoneticPr fontId="2"/>
  </si>
  <si>
    <t>対象外</t>
    <rPh sb="0" eb="3">
      <t>タイショウガイ</t>
    </rPh>
    <phoneticPr fontId="2"/>
  </si>
  <si>
    <t>作成者</t>
    <rPh sb="0" eb="3">
      <t>サクセイシャ</t>
    </rPh>
    <phoneticPr fontId="2"/>
  </si>
  <si>
    <t>作成日</t>
    <rPh sb="0" eb="3">
      <t>サクセイビ</t>
    </rPh>
    <phoneticPr fontId="2"/>
  </si>
  <si>
    <t>小計</t>
    <rPh sb="0" eb="2">
      <t>ショウケイ</t>
    </rPh>
    <phoneticPr fontId="2"/>
  </si>
  <si>
    <t>参考販売価格</t>
    <rPh sb="0" eb="2">
      <t>サンコウ</t>
    </rPh>
    <rPh sb="2" eb="4">
      <t>ハンバイ</t>
    </rPh>
    <rPh sb="4" eb="6">
      <t>カカク</t>
    </rPh>
    <phoneticPr fontId="2"/>
  </si>
  <si>
    <t>リフォームあり</t>
    <phoneticPr fontId="2"/>
  </si>
  <si>
    <t>中古価格</t>
    <rPh sb="0" eb="2">
      <t>チュウコ</t>
    </rPh>
    <rPh sb="2" eb="4">
      <t>カカク</t>
    </rPh>
    <phoneticPr fontId="2"/>
  </si>
  <si>
    <t>利益率</t>
  </si>
  <si>
    <t>【参考販売価格】</t>
    <rPh sb="1" eb="3">
      <t>サンコウ</t>
    </rPh>
    <rPh sb="3" eb="5">
      <t>ハンバイ</t>
    </rPh>
    <rPh sb="5" eb="7">
      <t>カカク</t>
    </rPh>
    <phoneticPr fontId="2"/>
  </si>
  <si>
    <t>合計消費税</t>
    <rPh sb="0" eb="2">
      <t>ゴウケイ</t>
    </rPh>
    <rPh sb="2" eb="5">
      <t>ショウヒゼイ</t>
    </rPh>
    <phoneticPr fontId="2"/>
  </si>
  <si>
    <t>予定販売価格</t>
    <rPh sb="0" eb="2">
      <t>ヨテイ</t>
    </rPh>
    <rPh sb="2" eb="4">
      <t>ハンバイ</t>
    </rPh>
    <rPh sb="4" eb="6">
      <t>カカク</t>
    </rPh>
    <phoneticPr fontId="2"/>
  </si>
  <si>
    <t>按</t>
    <rPh sb="0" eb="1">
      <t>アン</t>
    </rPh>
    <phoneticPr fontId="2"/>
  </si>
  <si>
    <t>分</t>
    <phoneticPr fontId="2"/>
  </si>
  <si>
    <t>率</t>
    <phoneticPr fontId="2"/>
  </si>
  <si>
    <t>計</t>
    <phoneticPr fontId="2"/>
  </si>
  <si>
    <t>算</t>
  </si>
  <si>
    <t>(税込)</t>
    <rPh sb="1" eb="3">
      <t>ゼイコミ</t>
    </rPh>
    <phoneticPr fontId="2"/>
  </si>
  <si>
    <t>・・・①</t>
    <phoneticPr fontId="2"/>
  </si>
  <si>
    <t>・・・②</t>
    <phoneticPr fontId="2"/>
  </si>
  <si>
    <t>・・・③</t>
    <phoneticPr fontId="2"/>
  </si>
  <si>
    <t>氏名</t>
    <rPh sb="0" eb="2">
      <t>シメイ</t>
    </rPh>
    <phoneticPr fontId="2"/>
  </si>
  <si>
    <t>(原価)</t>
    <rPh sb="1" eb="3">
      <t>ゲンカ</t>
    </rPh>
    <phoneticPr fontId="2"/>
  </si>
  <si>
    <t>再販物件　販売価格計算シート</t>
    <rPh sb="0" eb="2">
      <t>サイハン</t>
    </rPh>
    <rPh sb="2" eb="4">
      <t>ブッケン</t>
    </rPh>
    <rPh sb="5" eb="7">
      <t>ハンバイ</t>
    </rPh>
    <phoneticPr fontId="2"/>
  </si>
  <si>
    <t>土地諸費用マージン</t>
    <rPh sb="0" eb="2">
      <t>トチ</t>
    </rPh>
    <rPh sb="2" eb="5">
      <t>ショヒヨウ</t>
    </rPh>
    <phoneticPr fontId="2"/>
  </si>
  <si>
    <t>ファミールハイツ京都伏見　ステージ1　712号室</t>
    <rPh sb="8" eb="12">
      <t>キョウトフシミ</t>
    </rPh>
    <rPh sb="22" eb="24">
      <t>ゴウシツ</t>
    </rPh>
    <phoneticPr fontId="2"/>
  </si>
  <si>
    <t>京都市伏見区深草門丈町 17番地1</t>
    <rPh sb="0" eb="3">
      <t>キョウトシ</t>
    </rPh>
    <rPh sb="3" eb="6">
      <t>フシミク</t>
    </rPh>
    <phoneticPr fontId="2"/>
  </si>
  <si>
    <t>業務委託料</t>
    <rPh sb="0" eb="2">
      <t>ギョウム</t>
    </rPh>
    <rPh sb="2" eb="5">
      <t>イタクリョウ</t>
    </rPh>
    <phoneticPr fontId="2"/>
  </si>
  <si>
    <t>売渡・抹消</t>
    <rPh sb="0" eb="2">
      <t>ウリワタシ</t>
    </rPh>
    <rPh sb="3" eb="5">
      <t>マッショウ</t>
    </rPh>
    <phoneticPr fontId="2"/>
  </si>
  <si>
    <t>Ver.</t>
    <phoneticPr fontId="2"/>
  </si>
  <si>
    <t>利息控除後利益</t>
    <rPh sb="0" eb="2">
      <t>リソク</t>
    </rPh>
    <rPh sb="2" eb="4">
      <t>コウジョ</t>
    </rPh>
    <rPh sb="4" eb="5">
      <t>ゴ</t>
    </rPh>
    <rPh sb="5" eb="7">
      <t>リエキ</t>
    </rPh>
    <phoneticPr fontId="2"/>
  </si>
  <si>
    <t>予定利益額</t>
    <rPh sb="0" eb="2">
      <t>ヨテイ</t>
    </rPh>
    <rPh sb="2" eb="5">
      <t>リエキガク</t>
    </rPh>
    <phoneticPr fontId="2"/>
  </si>
  <si>
    <t>参考利益額</t>
    <rPh sb="0" eb="2">
      <t>サンコウ</t>
    </rPh>
    <rPh sb="2" eb="5">
      <t>リエキガク</t>
    </rPh>
    <phoneticPr fontId="2"/>
  </si>
  <si>
    <t>参考利益率</t>
    <rPh sb="0" eb="2">
      <t>サンコウ</t>
    </rPh>
    <rPh sb="2" eb="5">
      <t>リエキリツ</t>
    </rPh>
    <phoneticPr fontId="2"/>
  </si>
  <si>
    <t>土地、家屋の価格計算シート</t>
    <rPh sb="0" eb="2">
      <t>トチ</t>
    </rPh>
    <rPh sb="3" eb="5">
      <t>カオク</t>
    </rPh>
    <rPh sb="6" eb="8">
      <t>カカク</t>
    </rPh>
    <rPh sb="8" eb="10">
      <t>ケイサン</t>
    </rPh>
    <phoneticPr fontId="2"/>
  </si>
  <si>
    <t>ｖ1.2　　　</t>
    <phoneticPr fontId="2"/>
  </si>
  <si>
    <t>作成日：</t>
    <rPh sb="0" eb="3">
      <t>サクセイビ</t>
    </rPh>
    <phoneticPr fontId="2"/>
  </si>
  <si>
    <t>名称：</t>
    <rPh sb="0" eb="2">
      <t>メイショウ</t>
    </rPh>
    <phoneticPr fontId="2"/>
  </si>
  <si>
    <t>所在：</t>
    <rPh sb="0" eb="2">
      <t>ショザイ</t>
    </rPh>
    <phoneticPr fontId="2"/>
  </si>
  <si>
    <t>年度：</t>
    <rPh sb="0" eb="2">
      <t>ネンド</t>
    </rPh>
    <phoneticPr fontId="2"/>
  </si>
  <si>
    <t>評価額</t>
    <rPh sb="0" eb="3">
      <t>ヒョウカガク</t>
    </rPh>
    <phoneticPr fontId="2"/>
  </si>
  <si>
    <t>家屋</t>
    <rPh sb="0" eb="2">
      <t>カオク</t>
    </rPh>
    <phoneticPr fontId="2"/>
  </si>
  <si>
    <t>家屋計</t>
    <rPh sb="0" eb="2">
      <t>カオク</t>
    </rPh>
    <rPh sb="2" eb="3">
      <t>ケイ</t>
    </rPh>
    <phoneticPr fontId="2"/>
  </si>
  <si>
    <t>①</t>
    <phoneticPr fontId="2"/>
  </si>
  <si>
    <t>土地総計</t>
    <rPh sb="0" eb="2">
      <t>トチ</t>
    </rPh>
    <rPh sb="2" eb="4">
      <t>ソウケイ</t>
    </rPh>
    <phoneticPr fontId="2"/>
  </si>
  <si>
    <t>②</t>
    <phoneticPr fontId="2"/>
  </si>
  <si>
    <t>仲介手数料（税込）</t>
    <rPh sb="0" eb="2">
      <t>チュウカイ</t>
    </rPh>
    <rPh sb="2" eb="5">
      <t>テスウリョウ</t>
    </rPh>
    <rPh sb="6" eb="8">
      <t>ゼイコミ</t>
    </rPh>
    <phoneticPr fontId="2"/>
  </si>
  <si>
    <t>⑩</t>
    <phoneticPr fontId="2"/>
  </si>
  <si>
    <t>固定資産税相当額</t>
    <rPh sb="0" eb="2">
      <t>コテイ</t>
    </rPh>
    <rPh sb="2" eb="5">
      <t>シサンゼイ</t>
    </rPh>
    <rPh sb="5" eb="8">
      <t>ソウトウガク</t>
    </rPh>
    <phoneticPr fontId="2"/>
  </si>
  <si>
    <t>③</t>
    <phoneticPr fontId="2"/>
  </si>
  <si>
    <t>持分対応土地評価額</t>
    <rPh sb="0" eb="2">
      <t>モチブン</t>
    </rPh>
    <rPh sb="2" eb="4">
      <t>タイオウ</t>
    </rPh>
    <rPh sb="4" eb="6">
      <t>トチ</t>
    </rPh>
    <rPh sb="6" eb="9">
      <t>ヒョウカガク</t>
    </rPh>
    <phoneticPr fontId="2"/>
  </si>
  <si>
    <t>⑤：②×③÷④</t>
    <phoneticPr fontId="2"/>
  </si>
  <si>
    <t>④</t>
    <phoneticPr fontId="2"/>
  </si>
  <si>
    <t>家屋評価額</t>
    <rPh sb="0" eb="2">
      <t>カオク</t>
    </rPh>
    <rPh sb="2" eb="5">
      <t>ヒョウカガク</t>
    </rPh>
    <phoneticPr fontId="2"/>
  </si>
  <si>
    <t>土地建物評価額</t>
    <rPh sb="0" eb="2">
      <t>トチ</t>
    </rPh>
    <rPh sb="2" eb="4">
      <t>タテモノ</t>
    </rPh>
    <rPh sb="4" eb="7">
      <t>ヒョウカガク</t>
    </rPh>
    <phoneticPr fontId="2"/>
  </si>
  <si>
    <t>①+⑤</t>
    <phoneticPr fontId="2"/>
  </si>
  <si>
    <t>売買代金の総計</t>
    <rPh sb="0" eb="2">
      <t>バイバイ</t>
    </rPh>
    <rPh sb="2" eb="4">
      <t>ダイキン</t>
    </rPh>
    <rPh sb="5" eb="7">
      <t>ソウケイ</t>
    </rPh>
    <phoneticPr fontId="2"/>
  </si>
  <si>
    <t>⑥</t>
    <phoneticPr fontId="2"/>
  </si>
  <si>
    <t>⑦：⑥×①÷（①＋⑤）</t>
    <phoneticPr fontId="2"/>
  </si>
  <si>
    <t>土地比率</t>
    <rPh sb="0" eb="2">
      <t>トチ</t>
    </rPh>
    <rPh sb="2" eb="4">
      <t>ヒリツ</t>
    </rPh>
    <phoneticPr fontId="2"/>
  </si>
  <si>
    <t>建物（税込）</t>
    <rPh sb="0" eb="2">
      <t>タテモノ</t>
    </rPh>
    <rPh sb="3" eb="5">
      <t>ゼイコミ</t>
    </rPh>
    <phoneticPr fontId="2"/>
  </si>
  <si>
    <t>⑥-⑦</t>
    <phoneticPr fontId="2"/>
  </si>
  <si>
    <t>建物比率</t>
    <rPh sb="0" eb="2">
      <t>タテモノ</t>
    </rPh>
    <rPh sb="2" eb="4">
      <t>ヒリツ</t>
    </rPh>
    <phoneticPr fontId="2"/>
  </si>
  <si>
    <t>土地仲介（税込）</t>
    <rPh sb="0" eb="2">
      <t>トチ</t>
    </rPh>
    <rPh sb="2" eb="4">
      <t>チュウカイ</t>
    </rPh>
    <rPh sb="5" eb="7">
      <t>ゼイコミ</t>
    </rPh>
    <phoneticPr fontId="2"/>
  </si>
  <si>
    <t>⑧：⑩×①÷（①＋⑤）</t>
    <phoneticPr fontId="2"/>
  </si>
  <si>
    <t>建物仲介（税込）</t>
    <rPh sb="0" eb="2">
      <t>タテモノ</t>
    </rPh>
    <rPh sb="2" eb="4">
      <t>チュウカイ</t>
    </rPh>
    <rPh sb="5" eb="7">
      <t>ゼイコミ</t>
    </rPh>
    <phoneticPr fontId="2"/>
  </si>
  <si>
    <t>⑩-⑧</t>
    <phoneticPr fontId="2"/>
  </si>
  <si>
    <t>土地固定資産税相当額</t>
    <rPh sb="0" eb="2">
      <t>トチ</t>
    </rPh>
    <rPh sb="2" eb="4">
      <t>コテイ</t>
    </rPh>
    <rPh sb="4" eb="7">
      <t>シサンゼイ</t>
    </rPh>
    <rPh sb="7" eb="10">
      <t>ソウトウガク</t>
    </rPh>
    <phoneticPr fontId="2"/>
  </si>
  <si>
    <t>建物固定資産税相当額（税込）</t>
    <rPh sb="0" eb="2">
      <t>タテモノ</t>
    </rPh>
    <rPh sb="2" eb="4">
      <t>コテイ</t>
    </rPh>
    <rPh sb="4" eb="7">
      <t>シサンゼイ</t>
    </rPh>
    <rPh sb="7" eb="10">
      <t>ソウトウガク</t>
    </rPh>
    <rPh sb="11" eb="13">
      <t>ゼイコミ</t>
    </rPh>
    <phoneticPr fontId="2"/>
  </si>
  <si>
    <t>住所：</t>
    <rPh sb="0" eb="2">
      <t>ジュウショ</t>
    </rPh>
    <phoneticPr fontId="2"/>
  </si>
  <si>
    <t>(販売価格)</t>
    <rPh sb="1" eb="3">
      <t>ハンバイ</t>
    </rPh>
    <rPh sb="3" eb="5">
      <t>カカク</t>
    </rPh>
    <phoneticPr fontId="2"/>
  </si>
  <si>
    <t>大山崎町岩崎28-4</t>
    <rPh sb="0" eb="3">
      <t>オオヤマザキ</t>
    </rPh>
    <rPh sb="3" eb="4">
      <t>チョウ</t>
    </rPh>
    <rPh sb="4" eb="6">
      <t>イワサキ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</si>
</sst>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000;[Red]\-#,##0.0000000"/>
  </numFmts>
  <fonts count="23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6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14"/>
      <color indexed="81"/>
      <name val="メイリオ"/>
      <family val="3"/>
      <charset val="128"/>
    </font>
    <font>
      <sz val="9"/>
      <color indexed="8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b/>
      <sz val="14"/>
      <color indexed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2">
    <xf numFmtId="0" fontId="0" fillId="0" borderId="0" xfId="0"/>
    <xf numFmtId="0" fontId="3" fillId="0" borderId="0" xfId="0" applyFont="1"/>
    <xf numFmtId="38" fontId="3" fillId="0" borderId="0" xfId="1" applyFont="1" applyAlignment="1"/>
    <xf numFmtId="0" fontId="4" fillId="0" borderId="0" xfId="0" applyFont="1"/>
    <xf numFmtId="38" fontId="3" fillId="0" borderId="0" xfId="1" applyFont="1" applyAlignment="1">
      <alignment horizontal="right"/>
    </xf>
    <xf numFmtId="38" fontId="3" fillId="0" borderId="30" xfId="1" applyFont="1" applyBorder="1" applyAlignment="1"/>
    <xf numFmtId="38" fontId="3" fillId="0" borderId="1" xfId="1" applyFont="1" applyBorder="1" applyAlignment="1"/>
    <xf numFmtId="38" fontId="3" fillId="0" borderId="16" xfId="1" applyFont="1" applyBorder="1" applyAlignment="1"/>
    <xf numFmtId="38" fontId="3" fillId="0" borderId="6" xfId="1" applyFont="1" applyBorder="1" applyAlignment="1"/>
    <xf numFmtId="0" fontId="5" fillId="0" borderId="0" xfId="0" applyFont="1" applyAlignment="1">
      <alignment horizontal="left" indent="2"/>
    </xf>
    <xf numFmtId="38" fontId="3" fillId="0" borderId="0" xfId="1" applyFont="1" applyFill="1" applyAlignment="1"/>
    <xf numFmtId="38" fontId="3" fillId="0" borderId="8" xfId="1" applyFont="1" applyBorder="1" applyAlignment="1"/>
    <xf numFmtId="38" fontId="3" fillId="0" borderId="11" xfId="1" applyFont="1" applyFill="1" applyBorder="1" applyAlignment="1"/>
    <xf numFmtId="38" fontId="3" fillId="0" borderId="23" xfId="1" applyFont="1" applyBorder="1" applyAlignment="1"/>
    <xf numFmtId="0" fontId="3" fillId="0" borderId="10" xfId="0" applyFont="1" applyBorder="1"/>
    <xf numFmtId="38" fontId="3" fillId="0" borderId="5" xfId="1" applyFont="1" applyBorder="1" applyAlignment="1"/>
    <xf numFmtId="38" fontId="6" fillId="0" borderId="0" xfId="1" applyFont="1" applyAlignment="1">
      <alignment horizontal="center"/>
    </xf>
    <xf numFmtId="38" fontId="3" fillId="0" borderId="54" xfId="1" applyFont="1" applyBorder="1" applyAlignment="1"/>
    <xf numFmtId="38" fontId="4" fillId="0" borderId="55" xfId="1" applyFont="1" applyBorder="1" applyAlignment="1">
      <alignment horizontal="centerContinuous"/>
    </xf>
    <xf numFmtId="38" fontId="3" fillId="0" borderId="56" xfId="1" applyFont="1" applyBorder="1" applyAlignment="1">
      <alignment horizontal="centerContinuous"/>
    </xf>
    <xf numFmtId="0" fontId="3" fillId="0" borderId="4" xfId="0" applyFont="1" applyBorder="1"/>
    <xf numFmtId="0" fontId="3" fillId="0" borderId="24" xfId="0" applyFont="1" applyBorder="1"/>
    <xf numFmtId="0" fontId="3" fillId="0" borderId="2" xfId="0" applyFont="1" applyBorder="1"/>
    <xf numFmtId="38" fontId="3" fillId="0" borderId="59" xfId="1" applyFont="1" applyBorder="1" applyAlignment="1"/>
    <xf numFmtId="38" fontId="6" fillId="0" borderId="60" xfId="1" applyFont="1" applyBorder="1" applyAlignment="1">
      <alignment horizontal="center"/>
    </xf>
    <xf numFmtId="0" fontId="3" fillId="0" borderId="39" xfId="0" applyFont="1" applyBorder="1" applyAlignment="1">
      <alignment vertical="center"/>
    </xf>
    <xf numFmtId="0" fontId="3" fillId="0" borderId="25" xfId="0" applyFont="1" applyBorder="1"/>
    <xf numFmtId="38" fontId="3" fillId="0" borderId="40" xfId="1" applyFont="1" applyBorder="1" applyAlignment="1"/>
    <xf numFmtId="38" fontId="3" fillId="0" borderId="61" xfId="1" applyFont="1" applyBorder="1" applyAlignment="1"/>
    <xf numFmtId="38" fontId="3" fillId="0" borderId="7" xfId="1" applyFont="1" applyBorder="1" applyAlignment="1"/>
    <xf numFmtId="38" fontId="3" fillId="0" borderId="51" xfId="1" applyFont="1" applyBorder="1" applyAlignment="1"/>
    <xf numFmtId="0" fontId="3" fillId="0" borderId="55" xfId="0" applyFont="1" applyBorder="1"/>
    <xf numFmtId="0" fontId="3" fillId="0" borderId="56" xfId="0" applyFont="1" applyBorder="1"/>
    <xf numFmtId="38" fontId="3" fillId="0" borderId="62" xfId="1" applyFont="1" applyBorder="1" applyAlignment="1"/>
    <xf numFmtId="38" fontId="6" fillId="0" borderId="60" xfId="1" applyFont="1" applyBorder="1" applyAlignment="1">
      <alignment horizontal="center" shrinkToFit="1"/>
    </xf>
    <xf numFmtId="0" fontId="3" fillId="0" borderId="3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38" fontId="4" fillId="0" borderId="0" xfId="1" applyFont="1" applyBorder="1" applyAlignment="1"/>
    <xf numFmtId="38" fontId="3" fillId="0" borderId="0" xfId="1" applyFont="1" applyBorder="1" applyAlignment="1">
      <alignment horizontal="center" vertical="center"/>
    </xf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50" xfId="1" applyFont="1" applyFill="1" applyBorder="1" applyAlignment="1"/>
    <xf numFmtId="38" fontId="3" fillId="0" borderId="41" xfId="1" applyFont="1" applyFill="1" applyBorder="1" applyAlignment="1"/>
    <xf numFmtId="38" fontId="3" fillId="0" borderId="46" xfId="1" applyFont="1" applyFill="1" applyBorder="1" applyAlignment="1"/>
    <xf numFmtId="38" fontId="3" fillId="0" borderId="20" xfId="1" applyFont="1" applyFill="1" applyBorder="1" applyAlignment="1"/>
    <xf numFmtId="38" fontId="3" fillId="0" borderId="57" xfId="1" applyFont="1" applyFill="1" applyBorder="1" applyAlignment="1"/>
    <xf numFmtId="38" fontId="6" fillId="0" borderId="0" xfId="1" applyFont="1" applyFill="1" applyAlignment="1">
      <alignment horizontal="center"/>
    </xf>
    <xf numFmtId="0" fontId="8" fillId="0" borderId="0" xfId="0" applyFont="1"/>
    <xf numFmtId="0" fontId="4" fillId="0" borderId="45" xfId="0" applyFont="1" applyBorder="1"/>
    <xf numFmtId="38" fontId="6" fillId="3" borderId="48" xfId="1" applyFont="1" applyFill="1" applyBorder="1" applyAlignment="1">
      <alignment horizontal="center" shrinkToFit="1"/>
    </xf>
    <xf numFmtId="38" fontId="6" fillId="3" borderId="14" xfId="1" applyFont="1" applyFill="1" applyBorder="1" applyAlignment="1">
      <alignment horizontal="center" shrinkToFit="1"/>
    </xf>
    <xf numFmtId="38" fontId="6" fillId="0" borderId="0" xfId="1" applyFont="1" applyBorder="1" applyAlignment="1">
      <alignment horizontal="center"/>
    </xf>
    <xf numFmtId="0" fontId="4" fillId="5" borderId="22" xfId="0" applyFont="1" applyFill="1" applyBorder="1" applyAlignment="1">
      <alignment horizontal="right"/>
    </xf>
    <xf numFmtId="38" fontId="4" fillId="5" borderId="38" xfId="1" applyFont="1" applyFill="1" applyBorder="1" applyAlignment="1"/>
    <xf numFmtId="38" fontId="4" fillId="5" borderId="21" xfId="1" applyFont="1" applyFill="1" applyBorder="1" applyAlignment="1"/>
    <xf numFmtId="38" fontId="4" fillId="5" borderId="49" xfId="1" applyFont="1" applyFill="1" applyBorder="1" applyAlignment="1"/>
    <xf numFmtId="38" fontId="9" fillId="5" borderId="37" xfId="1" applyFont="1" applyFill="1" applyBorder="1" applyAlignment="1"/>
    <xf numFmtId="38" fontId="4" fillId="5" borderId="46" xfId="1" applyFont="1" applyFill="1" applyBorder="1" applyAlignment="1"/>
    <xf numFmtId="10" fontId="3" fillId="0" borderId="38" xfId="2" applyNumberFormat="1" applyFont="1" applyBorder="1" applyAlignment="1"/>
    <xf numFmtId="10" fontId="3" fillId="0" borderId="22" xfId="2" applyNumberFormat="1" applyFont="1" applyBorder="1" applyAlignment="1"/>
    <xf numFmtId="0" fontId="3" fillId="0" borderId="22" xfId="0" applyFont="1" applyBorder="1"/>
    <xf numFmtId="38" fontId="6" fillId="0" borderId="22" xfId="1" applyFont="1" applyBorder="1" applyAlignment="1">
      <alignment horizontal="center"/>
    </xf>
    <xf numFmtId="38" fontId="3" fillId="0" borderId="22" xfId="1" applyFont="1" applyBorder="1" applyAlignment="1"/>
    <xf numFmtId="0" fontId="3" fillId="0" borderId="1" xfId="0" applyFont="1" applyBorder="1"/>
    <xf numFmtId="38" fontId="3" fillId="0" borderId="1" xfId="0" applyNumberFormat="1" applyFont="1" applyBorder="1"/>
    <xf numFmtId="0" fontId="3" fillId="0" borderId="6" xfId="0" applyFont="1" applyBorder="1"/>
    <xf numFmtId="0" fontId="3" fillId="0" borderId="12" xfId="0" applyFont="1" applyBorder="1"/>
    <xf numFmtId="38" fontId="3" fillId="0" borderId="14" xfId="1" applyFont="1" applyFill="1" applyBorder="1" applyAlignment="1"/>
    <xf numFmtId="38" fontId="6" fillId="3" borderId="17" xfId="1" applyFont="1" applyFill="1" applyBorder="1" applyAlignment="1">
      <alignment horizontal="center" shrinkToFit="1"/>
    </xf>
    <xf numFmtId="38" fontId="6" fillId="3" borderId="11" xfId="1" applyFont="1" applyFill="1" applyBorder="1" applyAlignment="1">
      <alignment horizontal="center" shrinkToFit="1"/>
    </xf>
    <xf numFmtId="38" fontId="6" fillId="3" borderId="13" xfId="1" applyFont="1" applyFill="1" applyBorder="1" applyAlignment="1">
      <alignment horizontal="center" shrinkToFit="1"/>
    </xf>
    <xf numFmtId="38" fontId="3" fillId="0" borderId="0" xfId="1" applyFont="1" applyBorder="1" applyAlignment="1"/>
    <xf numFmtId="38" fontId="3" fillId="2" borderId="30" xfId="1" applyFont="1" applyFill="1" applyBorder="1" applyAlignment="1">
      <alignment horizontal="centerContinuous" vertical="center"/>
    </xf>
    <xf numFmtId="38" fontId="3" fillId="2" borderId="16" xfId="1" applyFont="1" applyFill="1" applyBorder="1" applyAlignment="1">
      <alignment horizontal="center" vertical="center" wrapText="1"/>
    </xf>
    <xf numFmtId="0" fontId="3" fillId="2" borderId="33" xfId="0" applyFont="1" applyFill="1" applyBorder="1"/>
    <xf numFmtId="38" fontId="3" fillId="2" borderId="33" xfId="1" applyFont="1" applyFill="1" applyBorder="1" applyAlignment="1">
      <alignment horizontal="center" vertical="center"/>
    </xf>
    <xf numFmtId="38" fontId="3" fillId="2" borderId="43" xfId="1" applyFont="1" applyFill="1" applyBorder="1" applyAlignment="1">
      <alignment horizontal="centerContinuous" vertical="center"/>
    </xf>
    <xf numFmtId="38" fontId="3" fillId="2" borderId="47" xfId="1" applyFont="1" applyFill="1" applyBorder="1" applyAlignment="1">
      <alignment horizontal="centerContinuous" vertical="center"/>
    </xf>
    <xf numFmtId="38" fontId="6" fillId="2" borderId="9" xfId="1" applyFont="1" applyFill="1" applyBorder="1" applyAlignment="1">
      <alignment horizontal="center" vertical="center" wrapText="1"/>
    </xf>
    <xf numFmtId="0" fontId="3" fillId="2" borderId="38" xfId="0" applyFont="1" applyFill="1" applyBorder="1"/>
    <xf numFmtId="38" fontId="3" fillId="2" borderId="38" xfId="1" applyFont="1" applyFill="1" applyBorder="1" applyAlignment="1">
      <alignment horizontal="center" vertical="center"/>
    </xf>
    <xf numFmtId="38" fontId="3" fillId="2" borderId="23" xfId="1" applyFont="1" applyFill="1" applyBorder="1" applyAlignment="1">
      <alignment horizontal="center" vertical="center"/>
    </xf>
    <xf numFmtId="38" fontId="6" fillId="2" borderId="37" xfId="1" applyFont="1" applyFill="1" applyBorder="1" applyAlignment="1">
      <alignment horizontal="center" vertical="center" wrapText="1"/>
    </xf>
    <xf numFmtId="38" fontId="3" fillId="2" borderId="21" xfId="1" applyFont="1" applyFill="1" applyBorder="1" applyAlignment="1">
      <alignment horizontal="center" vertical="center"/>
    </xf>
    <xf numFmtId="38" fontId="3" fillId="2" borderId="23" xfId="1" applyFont="1" applyFill="1" applyBorder="1" applyAlignment="1">
      <alignment horizontal="center" vertical="center" wrapText="1"/>
    </xf>
    <xf numFmtId="0" fontId="12" fillId="0" borderId="0" xfId="0" applyFont="1"/>
    <xf numFmtId="0" fontId="0" fillId="2" borderId="65" xfId="0" applyFill="1" applyBorder="1"/>
    <xf numFmtId="0" fontId="0" fillId="0" borderId="66" xfId="0" applyBorder="1"/>
    <xf numFmtId="0" fontId="0" fillId="0" borderId="6" xfId="0" applyBorder="1"/>
    <xf numFmtId="0" fontId="0" fillId="0" borderId="65" xfId="0" applyBorder="1"/>
    <xf numFmtId="0" fontId="3" fillId="0" borderId="0" xfId="0" applyFont="1" applyAlignment="1">
      <alignment horizontal="left"/>
    </xf>
    <xf numFmtId="38" fontId="3" fillId="0" borderId="0" xfId="1" applyFont="1" applyAlignment="1">
      <alignment horizontal="center"/>
    </xf>
    <xf numFmtId="38" fontId="6" fillId="0" borderId="6" xfId="1" applyFont="1" applyFill="1" applyBorder="1" applyAlignment="1">
      <alignment horizontal="center"/>
    </xf>
    <xf numFmtId="38" fontId="6" fillId="0" borderId="1" xfId="1" applyFont="1" applyFill="1" applyBorder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0" fontId="13" fillId="0" borderId="0" xfId="0" applyFont="1"/>
    <xf numFmtId="14" fontId="0" fillId="0" borderId="0" xfId="0" applyNumberFormat="1"/>
    <xf numFmtId="14" fontId="0" fillId="7" borderId="0" xfId="0" applyNumberFormat="1" applyFill="1" applyProtection="1">
      <protection locked="0"/>
    </xf>
    <xf numFmtId="0" fontId="0" fillId="0" borderId="0" xfId="0" applyProtection="1">
      <protection locked="0"/>
    </xf>
    <xf numFmtId="0" fontId="0" fillId="7" borderId="0" xfId="0" applyFill="1" applyProtection="1">
      <protection locked="0"/>
    </xf>
    <xf numFmtId="0" fontId="0" fillId="0" borderId="67" xfId="0" applyBorder="1"/>
    <xf numFmtId="38" fontId="0" fillId="0" borderId="67" xfId="1" applyFont="1" applyBorder="1" applyAlignment="1" applyProtection="1"/>
    <xf numFmtId="0" fontId="0" fillId="0" borderId="68" xfId="0" applyBorder="1"/>
    <xf numFmtId="38" fontId="0" fillId="7" borderId="68" xfId="1" applyFont="1" applyFill="1" applyBorder="1" applyAlignment="1" applyProtection="1">
      <protection locked="0"/>
    </xf>
    <xf numFmtId="38" fontId="0" fillId="0" borderId="68" xfId="1" applyFont="1" applyBorder="1" applyAlignment="1" applyProtection="1"/>
    <xf numFmtId="38" fontId="0" fillId="0" borderId="0" xfId="0" applyNumberFormat="1"/>
    <xf numFmtId="38" fontId="0" fillId="0" borderId="0" xfId="1" applyFont="1" applyAlignment="1" applyProtection="1"/>
    <xf numFmtId="0" fontId="0" fillId="0" borderId="55" xfId="0" applyBorder="1"/>
    <xf numFmtId="38" fontId="0" fillId="7" borderId="57" xfId="1" applyFont="1" applyFill="1" applyBorder="1" applyAlignment="1" applyProtection="1">
      <protection locked="0"/>
    </xf>
    <xf numFmtId="38" fontId="0" fillId="0" borderId="0" xfId="1" applyFont="1" applyFill="1" applyBorder="1" applyAlignment="1" applyProtection="1">
      <protection locked="0"/>
    </xf>
    <xf numFmtId="38" fontId="0" fillId="7" borderId="69" xfId="1" applyFont="1" applyFill="1" applyBorder="1" applyAlignment="1" applyProtection="1">
      <protection locked="0"/>
    </xf>
    <xf numFmtId="0" fontId="0" fillId="0" borderId="70" xfId="0" applyBorder="1" applyAlignment="1">
      <alignment horizontal="right" shrinkToFit="1"/>
    </xf>
    <xf numFmtId="38" fontId="0" fillId="0" borderId="3" xfId="1" applyFont="1" applyBorder="1" applyAlignment="1" applyProtection="1"/>
    <xf numFmtId="38" fontId="0" fillId="7" borderId="0" xfId="1" applyFont="1" applyFill="1" applyAlignment="1" applyProtection="1">
      <protection locked="0"/>
    </xf>
    <xf numFmtId="0" fontId="0" fillId="0" borderId="71" xfId="0" applyBorder="1" applyAlignment="1">
      <alignment horizontal="right"/>
    </xf>
    <xf numFmtId="38" fontId="0" fillId="0" borderId="26" xfId="1" applyFont="1" applyBorder="1" applyAlignment="1" applyProtection="1"/>
    <xf numFmtId="0" fontId="0" fillId="0" borderId="72" xfId="0" applyBorder="1" applyAlignment="1">
      <alignment horizontal="right"/>
    </xf>
    <xf numFmtId="38" fontId="0" fillId="0" borderId="5" xfId="1" applyFont="1" applyBorder="1" applyAlignment="1" applyProtection="1"/>
    <xf numFmtId="0" fontId="14" fillId="0" borderId="55" xfId="0" applyFont="1" applyBorder="1"/>
    <xf numFmtId="38" fontId="15" fillId="0" borderId="57" xfId="1" applyFont="1" applyBorder="1" applyAlignment="1" applyProtection="1"/>
    <xf numFmtId="38" fontId="16" fillId="0" borderId="0" xfId="1" applyFont="1" applyAlignment="1" applyProtection="1">
      <alignment horizontal="right"/>
    </xf>
    <xf numFmtId="0" fontId="16" fillId="0" borderId="0" xfId="0" applyFont="1"/>
    <xf numFmtId="0" fontId="14" fillId="0" borderId="45" xfId="0" applyFont="1" applyBorder="1"/>
    <xf numFmtId="38" fontId="15" fillId="0" borderId="46" xfId="1" applyFont="1" applyBorder="1" applyAlignment="1" applyProtection="1"/>
    <xf numFmtId="0" fontId="17" fillId="0" borderId="55" xfId="0" applyFont="1" applyBorder="1"/>
    <xf numFmtId="0" fontId="17" fillId="0" borderId="45" xfId="0" applyFont="1" applyBorder="1"/>
    <xf numFmtId="0" fontId="4" fillId="6" borderId="73" xfId="0" applyFont="1" applyFill="1" applyBorder="1"/>
    <xf numFmtId="9" fontId="4" fillId="6" borderId="74" xfId="2" applyFont="1" applyFill="1" applyBorder="1" applyAlignment="1"/>
    <xf numFmtId="38" fontId="9" fillId="0" borderId="75" xfId="1" applyFont="1" applyFill="1" applyBorder="1" applyAlignment="1">
      <alignment horizontal="center"/>
    </xf>
    <xf numFmtId="38" fontId="9" fillId="0" borderId="74" xfId="1" applyFont="1" applyFill="1" applyBorder="1" applyAlignment="1">
      <alignment horizontal="center"/>
    </xf>
    <xf numFmtId="38" fontId="3" fillId="4" borderId="43" xfId="1" applyFont="1" applyFill="1" applyBorder="1" applyAlignment="1"/>
    <xf numFmtId="38" fontId="3" fillId="4" borderId="33" xfId="1" applyFont="1" applyFill="1" applyBorder="1" applyAlignment="1"/>
    <xf numFmtId="0" fontId="3" fillId="4" borderId="43" xfId="0" applyFont="1" applyFill="1" applyBorder="1"/>
    <xf numFmtId="38" fontId="6" fillId="4" borderId="43" xfId="1" applyFont="1" applyFill="1" applyBorder="1" applyAlignment="1">
      <alignment horizontal="center"/>
    </xf>
    <xf numFmtId="38" fontId="4" fillId="6" borderId="78" xfId="1" applyFont="1" applyFill="1" applyBorder="1" applyAlignment="1"/>
    <xf numFmtId="38" fontId="4" fillId="6" borderId="79" xfId="1" applyFont="1" applyFill="1" applyBorder="1" applyAlignment="1"/>
    <xf numFmtId="0" fontId="4" fillId="6" borderId="79" xfId="0" applyFont="1" applyFill="1" applyBorder="1"/>
    <xf numFmtId="38" fontId="9" fillId="6" borderId="79" xfId="1" applyFont="1" applyFill="1" applyBorder="1" applyAlignment="1">
      <alignment horizontal="center"/>
    </xf>
    <xf numFmtId="0" fontId="3" fillId="4" borderId="28" xfId="0" applyFont="1" applyFill="1" applyBorder="1"/>
    <xf numFmtId="9" fontId="3" fillId="4" borderId="65" xfId="2" applyFont="1" applyFill="1" applyBorder="1" applyAlignment="1"/>
    <xf numFmtId="38" fontId="3" fillId="4" borderId="65" xfId="1" applyFont="1" applyFill="1" applyBorder="1" applyAlignment="1"/>
    <xf numFmtId="38" fontId="6" fillId="0" borderId="65" xfId="1" applyFont="1" applyFill="1" applyBorder="1" applyAlignment="1">
      <alignment horizontal="center"/>
    </xf>
    <xf numFmtId="38" fontId="3" fillId="4" borderId="13" xfId="1" applyFont="1" applyFill="1" applyBorder="1" applyAlignment="1"/>
    <xf numFmtId="38" fontId="3" fillId="0" borderId="52" xfId="1" applyFont="1" applyBorder="1" applyAlignment="1"/>
    <xf numFmtId="38" fontId="3" fillId="0" borderId="53" xfId="1" applyFont="1" applyBorder="1" applyAlignment="1"/>
    <xf numFmtId="38" fontId="3" fillId="0" borderId="72" xfId="1" applyFont="1" applyBorder="1" applyAlignment="1"/>
    <xf numFmtId="38" fontId="3" fillId="0" borderId="80" xfId="1" applyFont="1" applyBorder="1" applyAlignment="1"/>
    <xf numFmtId="38" fontId="3" fillId="4" borderId="70" xfId="1" applyFont="1" applyFill="1" applyBorder="1" applyAlignment="1"/>
    <xf numFmtId="38" fontId="3" fillId="4" borderId="3" xfId="1" applyFont="1" applyFill="1" applyBorder="1" applyAlignment="1"/>
    <xf numFmtId="10" fontId="3" fillId="0" borderId="46" xfId="2" applyNumberFormat="1" applyFont="1" applyBorder="1" applyAlignment="1"/>
    <xf numFmtId="38" fontId="3" fillId="4" borderId="44" xfId="1" applyFont="1" applyFill="1" applyBorder="1" applyAlignment="1"/>
    <xf numFmtId="38" fontId="4" fillId="6" borderId="81" xfId="1" applyFont="1" applyFill="1" applyBorder="1" applyAlignment="1"/>
    <xf numFmtId="38" fontId="3" fillId="4" borderId="58" xfId="1" applyFont="1" applyFill="1" applyBorder="1" applyAlignment="1"/>
    <xf numFmtId="38" fontId="6" fillId="0" borderId="72" xfId="1" applyFont="1" applyFill="1" applyBorder="1" applyAlignment="1">
      <alignment horizontal="center"/>
    </xf>
    <xf numFmtId="38" fontId="6" fillId="0" borderId="80" xfId="1" applyFont="1" applyFill="1" applyBorder="1" applyAlignment="1">
      <alignment horizontal="center"/>
    </xf>
    <xf numFmtId="38" fontId="6" fillId="0" borderId="70" xfId="1" applyFont="1" applyFill="1" applyBorder="1" applyAlignment="1">
      <alignment horizontal="center"/>
    </xf>
    <xf numFmtId="38" fontId="4" fillId="4" borderId="43" xfId="1" applyFont="1" applyFill="1" applyBorder="1" applyAlignment="1"/>
    <xf numFmtId="38" fontId="4" fillId="2" borderId="46" xfId="1" applyFont="1" applyFill="1" applyBorder="1" applyAlignment="1"/>
    <xf numFmtId="0" fontId="3" fillId="0" borderId="82" xfId="0" applyFont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4" fillId="6" borderId="78" xfId="0" applyFont="1" applyFill="1" applyBorder="1" applyAlignment="1">
      <alignment horizontal="center"/>
    </xf>
    <xf numFmtId="0" fontId="9" fillId="2" borderId="38" xfId="0" applyFont="1" applyFill="1" applyBorder="1"/>
    <xf numFmtId="10" fontId="3" fillId="0" borderId="82" xfId="2" applyNumberFormat="1" applyFont="1" applyBorder="1" applyAlignment="1"/>
    <xf numFmtId="0" fontId="20" fillId="0" borderId="35" xfId="0" applyFont="1" applyBorder="1" applyAlignment="1">
      <alignment horizontal="center"/>
    </xf>
    <xf numFmtId="0" fontId="20" fillId="0" borderId="29" xfId="0" applyFont="1" applyBorder="1" applyAlignment="1">
      <alignment horizontal="left"/>
    </xf>
    <xf numFmtId="0" fontId="20" fillId="0" borderId="39" xfId="0" applyFont="1" applyBorder="1" applyAlignment="1">
      <alignment horizontal="left"/>
    </xf>
    <xf numFmtId="38" fontId="20" fillId="0" borderId="51" xfId="1" applyFont="1" applyBorder="1" applyAlignment="1"/>
    <xf numFmtId="38" fontId="20" fillId="8" borderId="51" xfId="1" applyFont="1" applyFill="1" applyBorder="1" applyAlignment="1"/>
    <xf numFmtId="38" fontId="21" fillId="0" borderId="39" xfId="1" applyFont="1" applyFill="1" applyBorder="1" applyAlignment="1"/>
    <xf numFmtId="0" fontId="20" fillId="0" borderId="40" xfId="0" applyFont="1" applyBorder="1" applyAlignment="1">
      <alignment horizontal="left"/>
    </xf>
    <xf numFmtId="38" fontId="20" fillId="0" borderId="32" xfId="1" applyFont="1" applyFill="1" applyBorder="1" applyAlignment="1">
      <alignment horizontal="center"/>
    </xf>
    <xf numFmtId="38" fontId="21" fillId="0" borderId="40" xfId="1" applyFont="1" applyFill="1" applyBorder="1" applyAlignment="1"/>
    <xf numFmtId="38" fontId="20" fillId="0" borderId="30" xfId="1" applyFont="1" applyFill="1" applyBorder="1" applyAlignment="1"/>
    <xf numFmtId="38" fontId="20" fillId="0" borderId="50" xfId="1" applyFont="1" applyFill="1" applyBorder="1" applyAlignment="1"/>
    <xf numFmtId="0" fontId="20" fillId="0" borderId="2" xfId="0" applyFont="1" applyBorder="1" applyAlignment="1">
      <alignment horizontal="center" vertical="center"/>
    </xf>
    <xf numFmtId="38" fontId="20" fillId="0" borderId="58" xfId="1" applyFont="1" applyFill="1" applyBorder="1" applyAlignment="1"/>
    <xf numFmtId="38" fontId="20" fillId="8" borderId="54" xfId="1" applyFont="1" applyFill="1" applyBorder="1" applyAlignment="1"/>
    <xf numFmtId="38" fontId="20" fillId="0" borderId="3" xfId="1" applyFont="1" applyFill="1" applyBorder="1" applyAlignment="1"/>
    <xf numFmtId="38" fontId="20" fillId="0" borderId="27" xfId="1" applyFont="1" applyFill="1" applyBorder="1" applyAlignment="1">
      <alignment horizontal="center"/>
    </xf>
    <xf numFmtId="38" fontId="20" fillId="0" borderId="2" xfId="1" applyFont="1" applyFill="1" applyBorder="1" applyAlignment="1"/>
    <xf numFmtId="38" fontId="20" fillId="0" borderId="19" xfId="1" applyFont="1" applyFill="1" applyBorder="1" applyAlignment="1"/>
    <xf numFmtId="0" fontId="20" fillId="0" borderId="0" xfId="0" applyFont="1" applyAlignment="1">
      <alignment horizontal="center" vertical="center"/>
    </xf>
    <xf numFmtId="38" fontId="20" fillId="0" borderId="35" xfId="1" applyFont="1" applyFill="1" applyBorder="1" applyAlignment="1"/>
    <xf numFmtId="38" fontId="20" fillId="8" borderId="58" xfId="1" applyFont="1" applyFill="1" applyBorder="1" applyAlignment="1"/>
    <xf numFmtId="38" fontId="20" fillId="0" borderId="26" xfId="1" applyFont="1" applyFill="1" applyBorder="1" applyAlignment="1"/>
    <xf numFmtId="38" fontId="20" fillId="0" borderId="53" xfId="1" applyFont="1" applyFill="1" applyBorder="1" applyAlignment="1"/>
    <xf numFmtId="38" fontId="20" fillId="0" borderId="0" xfId="1" applyFont="1" applyFill="1" applyBorder="1" applyAlignment="1"/>
    <xf numFmtId="38" fontId="20" fillId="0" borderId="41" xfId="1" applyFont="1" applyFill="1" applyBorder="1" applyAlignment="1"/>
    <xf numFmtId="0" fontId="20" fillId="0" borderId="34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38" fontId="20" fillId="0" borderId="54" xfId="1" applyFont="1" applyBorder="1" applyAlignment="1"/>
    <xf numFmtId="38" fontId="20" fillId="0" borderId="24" xfId="1" applyFont="1" applyBorder="1" applyAlignment="1"/>
    <xf numFmtId="0" fontId="20" fillId="0" borderId="8" xfId="0" applyFont="1" applyBorder="1" applyAlignment="1">
      <alignment horizontal="left" vertical="center"/>
    </xf>
    <xf numFmtId="38" fontId="20" fillId="0" borderId="63" xfId="1" applyFont="1" applyFill="1" applyBorder="1" applyAlignment="1">
      <alignment horizontal="center"/>
    </xf>
    <xf numFmtId="38" fontId="20" fillId="0" borderId="0" xfId="1" applyFont="1" applyBorder="1" applyAlignment="1"/>
    <xf numFmtId="0" fontId="20" fillId="0" borderId="26" xfId="0" applyFont="1" applyBorder="1" applyAlignment="1">
      <alignment horizontal="left" vertical="center"/>
    </xf>
    <xf numFmtId="38" fontId="20" fillId="0" borderId="27" xfId="1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45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38" fontId="20" fillId="0" borderId="38" xfId="1" applyFont="1" applyBorder="1" applyAlignment="1"/>
    <xf numFmtId="176" fontId="22" fillId="0" borderId="38" xfId="1" applyNumberFormat="1" applyFont="1" applyBorder="1" applyAlignment="1"/>
    <xf numFmtId="176" fontId="20" fillId="0" borderId="22" xfId="1" applyNumberFormat="1" applyFont="1" applyBorder="1" applyAlignment="1"/>
    <xf numFmtId="0" fontId="20" fillId="0" borderId="21" xfId="0" applyFont="1" applyBorder="1" applyAlignment="1">
      <alignment horizontal="left" vertical="center"/>
    </xf>
    <xf numFmtId="38" fontId="20" fillId="0" borderId="64" xfId="1" applyFont="1" applyFill="1" applyBorder="1" applyAlignment="1">
      <alignment horizontal="center"/>
    </xf>
    <xf numFmtId="176" fontId="20" fillId="0" borderId="37" xfId="1" applyNumberFormat="1" applyFont="1" applyBorder="1" applyAlignment="1">
      <alignment horizontal="center"/>
    </xf>
    <xf numFmtId="38" fontId="20" fillId="0" borderId="46" xfId="1" applyFont="1" applyFill="1" applyBorder="1" applyAlignment="1"/>
    <xf numFmtId="0" fontId="3" fillId="9" borderId="33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9" borderId="38" xfId="0" applyFont="1" applyFill="1" applyBorder="1" applyAlignment="1">
      <alignment horizontal="center"/>
    </xf>
    <xf numFmtId="0" fontId="3" fillId="10" borderId="33" xfId="0" applyFont="1" applyFill="1" applyBorder="1" applyAlignment="1">
      <alignment horizontal="center"/>
    </xf>
    <xf numFmtId="0" fontId="3" fillId="10" borderId="35" xfId="0" applyFont="1" applyFill="1" applyBorder="1" applyAlignment="1">
      <alignment horizontal="center"/>
    </xf>
    <xf numFmtId="38" fontId="3" fillId="6" borderId="75" xfId="1" applyFont="1" applyFill="1" applyBorder="1" applyAlignment="1"/>
    <xf numFmtId="38" fontId="3" fillId="6" borderId="76" xfId="1" applyFont="1" applyFill="1" applyBorder="1" applyAlignment="1"/>
    <xf numFmtId="38" fontId="3" fillId="6" borderId="74" xfId="1" applyFont="1" applyFill="1" applyBorder="1" applyAlignment="1"/>
    <xf numFmtId="38" fontId="3" fillId="6" borderId="77" xfId="1" applyFont="1" applyFill="1" applyBorder="1" applyAlignment="1"/>
    <xf numFmtId="0" fontId="7" fillId="0" borderId="2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6" fillId="0" borderId="68" xfId="0" applyFont="1" applyBorder="1"/>
    <xf numFmtId="14" fontId="3" fillId="3" borderId="4" xfId="0" applyNumberFormat="1" applyFont="1" applyFill="1" applyBorder="1" applyAlignment="1" applyProtection="1">
      <alignment horizontal="center"/>
      <protection locked="0"/>
    </xf>
    <xf numFmtId="0" fontId="3" fillId="3" borderId="24" xfId="0" applyFont="1" applyFill="1" applyBorder="1" applyAlignment="1" applyProtection="1">
      <alignment horizontal="center"/>
      <protection locked="0"/>
    </xf>
    <xf numFmtId="38" fontId="4" fillId="3" borderId="7" xfId="1" applyFont="1" applyFill="1" applyBorder="1" applyAlignment="1" applyProtection="1">
      <protection locked="0"/>
    </xf>
    <xf numFmtId="38" fontId="3" fillId="3" borderId="54" xfId="1" applyFont="1" applyFill="1" applyBorder="1" applyAlignment="1" applyProtection="1">
      <protection locked="0"/>
    </xf>
    <xf numFmtId="38" fontId="3" fillId="3" borderId="52" xfId="1" applyFont="1" applyFill="1" applyBorder="1" applyAlignment="1" applyProtection="1">
      <protection locked="0"/>
    </xf>
    <xf numFmtId="38" fontId="3" fillId="3" borderId="53" xfId="1" applyFont="1" applyFill="1" applyBorder="1" applyAlignment="1" applyProtection="1">
      <protection locked="0"/>
    </xf>
    <xf numFmtId="38" fontId="3" fillId="3" borderId="58" xfId="1" applyFont="1" applyFill="1" applyBorder="1" applyAlignment="1" applyProtection="1">
      <protection locked="0"/>
    </xf>
    <xf numFmtId="38" fontId="3" fillId="3" borderId="7" xfId="1" applyFont="1" applyFill="1" applyBorder="1" applyAlignment="1" applyProtection="1">
      <protection locked="0"/>
    </xf>
    <xf numFmtId="38" fontId="4" fillId="7" borderId="78" xfId="1" applyFont="1" applyFill="1" applyBorder="1" applyAlignment="1" applyProtection="1">
      <protection locked="0"/>
    </xf>
    <xf numFmtId="0" fontId="3" fillId="0" borderId="4" xfId="0" applyFont="1" applyBorder="1" applyProtection="1">
      <protection locked="0"/>
    </xf>
    <xf numFmtId="0" fontId="3" fillId="0" borderId="34" xfId="0" applyFont="1" applyBorder="1" applyProtection="1">
      <protection locked="0"/>
    </xf>
    <xf numFmtId="0" fontId="3" fillId="0" borderId="36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2" borderId="49" xfId="0" applyFont="1" applyFill="1" applyBorder="1" applyAlignment="1">
      <alignment horizontal="center"/>
    </xf>
    <xf numFmtId="38" fontId="3" fillId="2" borderId="83" xfId="1" applyFont="1" applyFill="1" applyBorder="1" applyAlignment="1">
      <alignment horizontal="center" vertical="center"/>
    </xf>
    <xf numFmtId="38" fontId="3" fillId="2" borderId="49" xfId="1" applyFont="1" applyFill="1" applyBorder="1" applyAlignment="1">
      <alignment horizontal="center" vertical="center" wrapText="1"/>
    </xf>
    <xf numFmtId="38" fontId="3" fillId="2" borderId="21" xfId="1" applyFont="1" applyFill="1" applyBorder="1" applyAlignment="1">
      <alignment horizontal="center" vertical="center" wrapText="1"/>
    </xf>
    <xf numFmtId="38" fontId="6" fillId="0" borderId="49" xfId="1" applyFont="1" applyFill="1" applyBorder="1" applyAlignment="1">
      <alignment horizontal="center" vertical="center" wrapText="1"/>
    </xf>
    <xf numFmtId="38" fontId="3" fillId="2" borderId="37" xfId="1" applyFont="1" applyFill="1" applyBorder="1" applyAlignment="1">
      <alignment horizontal="center" vertical="center"/>
    </xf>
    <xf numFmtId="38" fontId="6" fillId="0" borderId="83" xfId="1" applyFont="1" applyFill="1" applyBorder="1" applyAlignment="1">
      <alignment horizontal="center" vertical="center" wrapText="1"/>
    </xf>
    <xf numFmtId="0" fontId="3" fillId="2" borderId="84" xfId="0" applyFont="1" applyFill="1" applyBorder="1" applyAlignment="1">
      <alignment horizontal="center"/>
    </xf>
    <xf numFmtId="38" fontId="3" fillId="2" borderId="85" xfId="1" applyFont="1" applyFill="1" applyBorder="1" applyAlignment="1">
      <alignment horizontal="center" vertical="center"/>
    </xf>
    <xf numFmtId="38" fontId="6" fillId="0" borderId="84" xfId="1" applyFont="1" applyFill="1" applyBorder="1" applyAlignment="1">
      <alignment horizontal="center" vertical="center" wrapText="1"/>
    </xf>
    <xf numFmtId="38" fontId="3" fillId="2" borderId="9" xfId="1" applyFont="1" applyFill="1" applyBorder="1" applyAlignment="1">
      <alignment horizontal="center" vertical="center"/>
    </xf>
    <xf numFmtId="38" fontId="6" fillId="0" borderId="85" xfId="1" applyFont="1" applyFill="1" applyBorder="1" applyAlignment="1">
      <alignment horizontal="center" vertical="center" wrapText="1"/>
    </xf>
    <xf numFmtId="38" fontId="3" fillId="2" borderId="31" xfId="1" applyFont="1" applyFill="1" applyBorder="1" applyAlignment="1">
      <alignment horizontal="centerContinuous" vertical="center"/>
    </xf>
    <xf numFmtId="10" fontId="3" fillId="3" borderId="1" xfId="2" applyNumberFormat="1" applyFont="1" applyFill="1" applyBorder="1" applyAlignment="1" applyProtection="1">
      <alignment horizontal="center"/>
      <protection locked="0"/>
    </xf>
    <xf numFmtId="38" fontId="3" fillId="8" borderId="51" xfId="1" applyFont="1" applyFill="1" applyBorder="1" applyAlignment="1" applyProtection="1">
      <protection locked="0"/>
    </xf>
    <xf numFmtId="38" fontId="3" fillId="8" borderId="54" xfId="1" applyFont="1" applyFill="1" applyBorder="1" applyAlignment="1" applyProtection="1">
      <protection locked="0"/>
    </xf>
    <xf numFmtId="0" fontId="3" fillId="2" borderId="3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8" fontId="7" fillId="3" borderId="4" xfId="1" applyFont="1" applyFill="1" applyBorder="1" applyAlignment="1" applyProtection="1">
      <alignment horizontal="left" indent="1"/>
      <protection locked="0"/>
    </xf>
    <xf numFmtId="38" fontId="7" fillId="3" borderId="24" xfId="1" applyFont="1" applyFill="1" applyBorder="1" applyAlignment="1" applyProtection="1">
      <alignment horizontal="left" indent="1"/>
      <protection locked="0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38" fontId="3" fillId="2" borderId="44" xfId="1" applyFont="1" applyFill="1" applyBorder="1" applyAlignment="1">
      <alignment horizontal="center" vertical="center"/>
    </xf>
    <xf numFmtId="38" fontId="3" fillId="2" borderId="46" xfId="1" applyFont="1" applyFill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38" fontId="21" fillId="0" borderId="2" xfId="1" applyFont="1" applyFill="1" applyBorder="1" applyAlignment="1">
      <alignment horizontal="left" vertical="center"/>
    </xf>
    <xf numFmtId="38" fontId="21" fillId="0" borderId="4" xfId="1" applyFont="1" applyFill="1" applyBorder="1" applyAlignment="1">
      <alignment horizontal="left" vertical="center"/>
    </xf>
    <xf numFmtId="38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38" fontId="3" fillId="3" borderId="4" xfId="1" applyFont="1" applyFill="1" applyBorder="1" applyAlignment="1">
      <alignment horizontal="left" indent="1"/>
    </xf>
    <xf numFmtId="38" fontId="3" fillId="3" borderId="24" xfId="1" applyFont="1" applyFill="1" applyBorder="1" applyAlignment="1">
      <alignment horizontal="left" inden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CCFF"/>
      <color rgb="FFFF99CC"/>
      <color rgb="FFFF99FF"/>
      <color rgb="FFFFFF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24</xdr:col>
      <xdr:colOff>633600</xdr:colOff>
      <xdr:row>19</xdr:row>
      <xdr:rowOff>7925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473F0AE-C274-40A8-94B5-56AEAC627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0" y="2028825"/>
          <a:ext cx="6120000" cy="2922575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0</xdr:colOff>
      <xdr:row>21</xdr:row>
      <xdr:rowOff>1</xdr:rowOff>
    </xdr:from>
    <xdr:to>
      <xdr:col>24</xdr:col>
      <xdr:colOff>633600</xdr:colOff>
      <xdr:row>27</xdr:row>
      <xdr:rowOff>148059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7F669A4-5C51-4083-86EA-BE79D9479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35000" y="5505451"/>
          <a:ext cx="6120000" cy="1586333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24</xdr:col>
      <xdr:colOff>633600</xdr:colOff>
      <xdr:row>37</xdr:row>
      <xdr:rowOff>85502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FE5DE11-DB66-4118-9F43-A85046422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00" y="7515225"/>
          <a:ext cx="6120000" cy="2066702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  <xdr:twoCellAnchor>
    <xdr:from>
      <xdr:col>20</xdr:col>
      <xdr:colOff>161925</xdr:colOff>
      <xdr:row>11</xdr:row>
      <xdr:rowOff>171450</xdr:rowOff>
    </xdr:from>
    <xdr:to>
      <xdr:col>21</xdr:col>
      <xdr:colOff>400050</xdr:colOff>
      <xdr:row>11</xdr:row>
      <xdr:rowOff>171450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0B4FAC2-C97A-464A-BA37-8984B47048F3}"/>
            </a:ext>
          </a:extLst>
        </xdr:cNvPr>
        <xdr:cNvCxnSpPr/>
      </xdr:nvCxnSpPr>
      <xdr:spPr>
        <a:xfrm>
          <a:off x="16240125" y="317182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295275</xdr:colOff>
      <xdr:row>13</xdr:row>
      <xdr:rowOff>38100</xdr:rowOff>
    </xdr:from>
    <xdr:to>
      <xdr:col>21</xdr:col>
      <xdr:colOff>533400</xdr:colOff>
      <xdr:row>13</xdr:row>
      <xdr:rowOff>38100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1DB2CC68-2E89-4E04-AFE3-A1ADA70D9F6F}"/>
            </a:ext>
          </a:extLst>
        </xdr:cNvPr>
        <xdr:cNvCxnSpPr/>
      </xdr:nvCxnSpPr>
      <xdr:spPr>
        <a:xfrm>
          <a:off x="16373475" y="353377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333375</xdr:colOff>
      <xdr:row>15</xdr:row>
      <xdr:rowOff>0</xdr:rowOff>
    </xdr:from>
    <xdr:to>
      <xdr:col>21</xdr:col>
      <xdr:colOff>571500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2F44999-F553-43E6-A287-B860B4372A2F}"/>
            </a:ext>
          </a:extLst>
        </xdr:cNvPr>
        <xdr:cNvCxnSpPr/>
      </xdr:nvCxnSpPr>
      <xdr:spPr>
        <a:xfrm>
          <a:off x="16411575" y="399097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314325</xdr:colOff>
      <xdr:row>16</xdr:row>
      <xdr:rowOff>219075</xdr:rowOff>
    </xdr:from>
    <xdr:to>
      <xdr:col>21</xdr:col>
      <xdr:colOff>552450</xdr:colOff>
      <xdr:row>16</xdr:row>
      <xdr:rowOff>219075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18B4630-364E-451D-BD3C-188B16FCDA90}"/>
            </a:ext>
          </a:extLst>
        </xdr:cNvPr>
        <xdr:cNvCxnSpPr/>
      </xdr:nvCxnSpPr>
      <xdr:spPr>
        <a:xfrm>
          <a:off x="16392525" y="444817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352425</xdr:colOff>
      <xdr:row>18</xdr:row>
      <xdr:rowOff>209550</xdr:rowOff>
    </xdr:from>
    <xdr:to>
      <xdr:col>21</xdr:col>
      <xdr:colOff>590550</xdr:colOff>
      <xdr:row>18</xdr:row>
      <xdr:rowOff>209550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BC5CE79-C487-43C0-B0EC-A9AA55266BB0}"/>
            </a:ext>
          </a:extLst>
        </xdr:cNvPr>
        <xdr:cNvCxnSpPr/>
      </xdr:nvCxnSpPr>
      <xdr:spPr>
        <a:xfrm>
          <a:off x="16430625" y="4914900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419100</xdr:colOff>
      <xdr:row>34</xdr:row>
      <xdr:rowOff>171450</xdr:rowOff>
    </xdr:from>
    <xdr:to>
      <xdr:col>22</xdr:col>
      <xdr:colOff>657225</xdr:colOff>
      <xdr:row>34</xdr:row>
      <xdr:rowOff>171450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9429C86-94E0-42C5-959C-6091D35C3096}"/>
            </a:ext>
          </a:extLst>
        </xdr:cNvPr>
        <xdr:cNvCxnSpPr/>
      </xdr:nvCxnSpPr>
      <xdr:spPr>
        <a:xfrm>
          <a:off x="17183100" y="8953500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381000</xdr:colOff>
      <xdr:row>25</xdr:row>
      <xdr:rowOff>9525</xdr:rowOff>
    </xdr:from>
    <xdr:to>
      <xdr:col>19</xdr:col>
      <xdr:colOff>657225</xdr:colOff>
      <xdr:row>26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2F0DBE33-849C-4963-85B5-15BE3D217C68}"/>
            </a:ext>
          </a:extLst>
        </xdr:cNvPr>
        <xdr:cNvSpPr/>
      </xdr:nvSpPr>
      <xdr:spPr>
        <a:xfrm>
          <a:off x="15087600" y="6467475"/>
          <a:ext cx="962025" cy="28575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466725</xdr:colOff>
      <xdr:row>3</xdr:row>
      <xdr:rowOff>66675</xdr:rowOff>
    </xdr:from>
    <xdr:to>
      <xdr:col>23</xdr:col>
      <xdr:colOff>190500</xdr:colOff>
      <xdr:row>25</xdr:row>
      <xdr:rowOff>305576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48C46B-FAF7-497F-87EF-21F88A8295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2278"/>
        <a:stretch>
          <a:fillRect/>
        </a:stretch>
      </xdr:blipFill>
      <xdr:spPr>
        <a:xfrm>
          <a:off x="8019490" y="862293"/>
          <a:ext cx="9977157" cy="5516871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7</xdr:row>
      <xdr:rowOff>0</xdr:rowOff>
    </xdr:from>
    <xdr:to>
      <xdr:col>24</xdr:col>
      <xdr:colOff>633600</xdr:colOff>
      <xdr:row>19</xdr:row>
      <xdr:rowOff>7925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217C8FD-B6C1-473B-AB28-0AA3ED822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77875" y="2028825"/>
          <a:ext cx="6120000" cy="2922575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0</xdr:colOff>
      <xdr:row>21</xdr:row>
      <xdr:rowOff>1</xdr:rowOff>
    </xdr:from>
    <xdr:to>
      <xdr:col>24</xdr:col>
      <xdr:colOff>633600</xdr:colOff>
      <xdr:row>27</xdr:row>
      <xdr:rowOff>148059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FE4991A-9C80-4A06-9E24-92069779C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477875" y="5505451"/>
          <a:ext cx="6120000" cy="1586333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  <xdr:twoCellAnchor editAs="oneCell">
    <xdr:from>
      <xdr:col>16</xdr:col>
      <xdr:colOff>0</xdr:colOff>
      <xdr:row>29</xdr:row>
      <xdr:rowOff>0</xdr:rowOff>
    </xdr:from>
    <xdr:to>
      <xdr:col>24</xdr:col>
      <xdr:colOff>633600</xdr:colOff>
      <xdr:row>37</xdr:row>
      <xdr:rowOff>85502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0889B8D-5FD3-4255-8903-398375BC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77875" y="7515225"/>
          <a:ext cx="6120000" cy="2066702"/>
        </a:xfrm>
        <a:prstGeom prst="rect">
          <a:avLst/>
        </a:prstGeom>
        <a:ln w="38100">
          <a:solidFill>
            <a:schemeClr val="accent1"/>
          </a:solidFill>
        </a:ln>
      </xdr:spPr>
    </xdr:pic>
    <xdr:clientData/>
  </xdr:twoCellAnchor>
  <xdr:twoCellAnchor>
    <xdr:from>
      <xdr:col>20</xdr:col>
      <xdr:colOff>161925</xdr:colOff>
      <xdr:row>11</xdr:row>
      <xdr:rowOff>171450</xdr:rowOff>
    </xdr:from>
    <xdr:to>
      <xdr:col>21</xdr:col>
      <xdr:colOff>400050</xdr:colOff>
      <xdr:row>11</xdr:row>
      <xdr:rowOff>171450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CC28099-18CD-4994-8CDE-29BCCA75526F}"/>
            </a:ext>
          </a:extLst>
        </xdr:cNvPr>
        <xdr:cNvCxnSpPr/>
      </xdr:nvCxnSpPr>
      <xdr:spPr>
        <a:xfrm>
          <a:off x="16383000" y="317182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295275</xdr:colOff>
      <xdr:row>13</xdr:row>
      <xdr:rowOff>38100</xdr:rowOff>
    </xdr:from>
    <xdr:to>
      <xdr:col>21</xdr:col>
      <xdr:colOff>533400</xdr:colOff>
      <xdr:row>13</xdr:row>
      <xdr:rowOff>38100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AE11C993-0E55-491B-9BAF-79A92D993836}"/>
            </a:ext>
          </a:extLst>
        </xdr:cNvPr>
        <xdr:cNvCxnSpPr/>
      </xdr:nvCxnSpPr>
      <xdr:spPr>
        <a:xfrm>
          <a:off x="16516350" y="353377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333375</xdr:colOff>
      <xdr:row>15</xdr:row>
      <xdr:rowOff>0</xdr:rowOff>
    </xdr:from>
    <xdr:to>
      <xdr:col>21</xdr:col>
      <xdr:colOff>571500</xdr:colOff>
      <xdr:row>15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69A2FDE-84FD-4BF7-B73E-2DD1B0F8E315}"/>
            </a:ext>
          </a:extLst>
        </xdr:cNvPr>
        <xdr:cNvCxnSpPr/>
      </xdr:nvCxnSpPr>
      <xdr:spPr>
        <a:xfrm>
          <a:off x="16554450" y="399097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314325</xdr:colOff>
      <xdr:row>16</xdr:row>
      <xdr:rowOff>219075</xdr:rowOff>
    </xdr:from>
    <xdr:to>
      <xdr:col>21</xdr:col>
      <xdr:colOff>552450</xdr:colOff>
      <xdr:row>16</xdr:row>
      <xdr:rowOff>219075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9FCBEEB7-E90F-4988-B8AB-AC298982DCE7}"/>
            </a:ext>
          </a:extLst>
        </xdr:cNvPr>
        <xdr:cNvCxnSpPr/>
      </xdr:nvCxnSpPr>
      <xdr:spPr>
        <a:xfrm>
          <a:off x="16535400" y="4448175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352425</xdr:colOff>
      <xdr:row>18</xdr:row>
      <xdr:rowOff>209550</xdr:rowOff>
    </xdr:from>
    <xdr:to>
      <xdr:col>21</xdr:col>
      <xdr:colOff>590550</xdr:colOff>
      <xdr:row>18</xdr:row>
      <xdr:rowOff>209550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5CB7FEF9-DE9B-4164-A237-FC2AD553C7CF}"/>
            </a:ext>
          </a:extLst>
        </xdr:cNvPr>
        <xdr:cNvCxnSpPr/>
      </xdr:nvCxnSpPr>
      <xdr:spPr>
        <a:xfrm>
          <a:off x="16573500" y="4914900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419100</xdr:colOff>
      <xdr:row>34</xdr:row>
      <xdr:rowOff>171450</xdr:rowOff>
    </xdr:from>
    <xdr:to>
      <xdr:col>22</xdr:col>
      <xdr:colOff>657225</xdr:colOff>
      <xdr:row>34</xdr:row>
      <xdr:rowOff>171450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8DBBE6F-D4E5-4869-B26F-9D43E0B38600}"/>
            </a:ext>
          </a:extLst>
        </xdr:cNvPr>
        <xdr:cNvCxnSpPr/>
      </xdr:nvCxnSpPr>
      <xdr:spPr>
        <a:xfrm>
          <a:off x="17325975" y="8953500"/>
          <a:ext cx="923925" cy="0"/>
        </a:xfrm>
        <a:prstGeom prst="line">
          <a:avLst/>
        </a:prstGeom>
        <a:ln w="762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381000</xdr:colOff>
      <xdr:row>25</xdr:row>
      <xdr:rowOff>9525</xdr:rowOff>
    </xdr:from>
    <xdr:to>
      <xdr:col>19</xdr:col>
      <xdr:colOff>657225</xdr:colOff>
      <xdr:row>26</xdr:row>
      <xdr:rowOff>57150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D6C5D831-37D0-4032-866C-B25E38E81A8F}"/>
            </a:ext>
          </a:extLst>
        </xdr:cNvPr>
        <xdr:cNvSpPr/>
      </xdr:nvSpPr>
      <xdr:spPr>
        <a:xfrm>
          <a:off x="15230475" y="6467475"/>
          <a:ext cx="962025" cy="28575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820B-E848-4CD3-B7F1-C8150487D41B}">
  <sheetPr>
    <pageSetUpPr fitToPage="1"/>
  </sheetPr>
  <dimension ref="B1:Q43"/>
  <sheetViews>
    <sheetView showGridLines="0" tabSelected="1" view="pageBreakPreview" zoomScale="70" zoomScaleNormal="100" zoomScaleSheetLayoutView="70" workbookViewId="0">
      <selection activeCell="B1" sqref="B1"/>
    </sheetView>
  </sheetViews>
  <sheetFormatPr defaultColWidth="9" defaultRowHeight="18.75"/>
  <cols>
    <col min="1" max="1" width="2.125" style="1" customWidth="1"/>
    <col min="2" max="2" width="7.25" style="1" customWidth="1"/>
    <col min="3" max="3" width="27.875" style="1" bestFit="1" customWidth="1"/>
    <col min="4" max="4" width="11.125" style="1" bestFit="1" customWidth="1"/>
    <col min="5" max="6" width="15.375" style="2" bestFit="1" customWidth="1"/>
    <col min="7" max="7" width="13.375" style="2" customWidth="1"/>
    <col min="8" max="8" width="13.375" style="1" customWidth="1"/>
    <col min="9" max="9" width="4.625" style="16" customWidth="1"/>
    <col min="10" max="12" width="13.375" style="2" customWidth="1"/>
    <col min="13" max="13" width="4.625" style="16" customWidth="1"/>
    <col min="14" max="14" width="15.25" style="1" bestFit="1" customWidth="1"/>
    <col min="15" max="15" width="2.375" style="1" customWidth="1"/>
    <col min="16" max="16" width="4" style="1" customWidth="1"/>
    <col min="17" max="16384" width="9" style="1"/>
  </cols>
  <sheetData>
    <row r="1" spans="2:17">
      <c r="C1" s="49"/>
      <c r="M1" s="94" t="s">
        <v>53</v>
      </c>
      <c r="N1" s="93">
        <v>1.02</v>
      </c>
      <c r="O1" s="38"/>
    </row>
    <row r="2" spans="2:17" ht="25.35" customHeight="1">
      <c r="B2" s="88" t="s">
        <v>47</v>
      </c>
      <c r="L2" s="4" t="s">
        <v>27</v>
      </c>
      <c r="N2" s="223"/>
      <c r="O2" s="39"/>
    </row>
    <row r="3" spans="2:17" ht="25.35" customHeight="1">
      <c r="E3" s="1"/>
      <c r="G3" s="1"/>
      <c r="L3" s="4" t="s">
        <v>26</v>
      </c>
      <c r="N3" s="224"/>
    </row>
    <row r="4" spans="2:17" ht="19.5" thickBot="1">
      <c r="H4" s="3"/>
    </row>
    <row r="5" spans="2:17" ht="23.25" customHeight="1" thickBot="1">
      <c r="B5" s="221" t="s">
        <v>61</v>
      </c>
      <c r="C5" s="255" t="s">
        <v>95</v>
      </c>
      <c r="D5" s="255"/>
      <c r="E5" s="255"/>
      <c r="F5" s="255"/>
      <c r="G5" s="255"/>
      <c r="H5" s="255"/>
      <c r="I5" s="255"/>
      <c r="L5" s="18" t="s">
        <v>35</v>
      </c>
      <c r="M5" s="19"/>
      <c r="N5" s="225"/>
      <c r="O5" s="40"/>
    </row>
    <row r="6" spans="2:17" ht="23.25" customHeight="1">
      <c r="B6" s="220" t="s">
        <v>93</v>
      </c>
      <c r="C6" s="256"/>
      <c r="D6" s="256"/>
      <c r="E6" s="256"/>
      <c r="F6" s="256"/>
      <c r="G6" s="256"/>
      <c r="H6" s="256"/>
      <c r="I6" s="256"/>
    </row>
    <row r="7" spans="2:17" ht="25.5" thickBot="1">
      <c r="E7" s="4"/>
      <c r="J7" s="4"/>
      <c r="Q7" s="50" t="s">
        <v>42</v>
      </c>
    </row>
    <row r="8" spans="2:17">
      <c r="B8" s="77"/>
      <c r="C8" s="257" t="s">
        <v>10</v>
      </c>
      <c r="D8" s="258"/>
      <c r="E8" s="78" t="s">
        <v>2</v>
      </c>
      <c r="F8" s="78" t="s">
        <v>0</v>
      </c>
      <c r="G8" s="79" t="s">
        <v>0</v>
      </c>
      <c r="H8" s="80"/>
      <c r="I8" s="81" t="s">
        <v>22</v>
      </c>
      <c r="J8" s="78" t="s">
        <v>1</v>
      </c>
      <c r="K8" s="79" t="s">
        <v>1</v>
      </c>
      <c r="L8" s="80"/>
      <c r="M8" s="81" t="s">
        <v>22</v>
      </c>
      <c r="N8" s="261" t="s">
        <v>34</v>
      </c>
      <c r="O8" s="41"/>
    </row>
    <row r="9" spans="2:17" ht="20.25" customHeight="1" thickBot="1">
      <c r="B9" s="82"/>
      <c r="C9" s="259"/>
      <c r="D9" s="260"/>
      <c r="E9" s="83" t="s">
        <v>41</v>
      </c>
      <c r="F9" s="83" t="s">
        <v>41</v>
      </c>
      <c r="G9" s="84" t="s">
        <v>23</v>
      </c>
      <c r="H9" s="76" t="s">
        <v>24</v>
      </c>
      <c r="I9" s="85" t="s">
        <v>21</v>
      </c>
      <c r="J9" s="83" t="s">
        <v>41</v>
      </c>
      <c r="K9" s="87" t="s">
        <v>23</v>
      </c>
      <c r="L9" s="76" t="s">
        <v>24</v>
      </c>
      <c r="M9" s="85" t="s">
        <v>21</v>
      </c>
      <c r="N9" s="262"/>
      <c r="O9" s="41"/>
    </row>
    <row r="10" spans="2:17">
      <c r="B10" s="167" t="s">
        <v>36</v>
      </c>
      <c r="C10" s="168" t="s">
        <v>3</v>
      </c>
      <c r="D10" s="169"/>
      <c r="E10" s="170">
        <f>+F10+J10</f>
        <v>0</v>
      </c>
      <c r="F10" s="171">
        <f>按分計算!F15</f>
        <v>0</v>
      </c>
      <c r="G10" s="172" t="s">
        <v>42</v>
      </c>
      <c r="H10" s="173"/>
      <c r="I10" s="174"/>
      <c r="J10" s="171">
        <f>按分計算!C15</f>
        <v>0</v>
      </c>
      <c r="K10" s="175" t="s">
        <v>44</v>
      </c>
      <c r="L10" s="176"/>
      <c r="M10" s="174"/>
      <c r="N10" s="177"/>
      <c r="O10" s="42"/>
    </row>
    <row r="11" spans="2:17">
      <c r="B11" s="167" t="s">
        <v>37</v>
      </c>
      <c r="C11" s="263" t="s">
        <v>4</v>
      </c>
      <c r="D11" s="178"/>
      <c r="E11" s="179"/>
      <c r="F11" s="180">
        <f>按分計算!C21</f>
        <v>0</v>
      </c>
      <c r="G11" s="265" t="s">
        <v>43</v>
      </c>
      <c r="H11" s="181"/>
      <c r="I11" s="182"/>
      <c r="J11" s="179"/>
      <c r="K11" s="183"/>
      <c r="L11" s="181"/>
      <c r="M11" s="182"/>
      <c r="N11" s="184"/>
      <c r="O11" s="42"/>
    </row>
    <row r="12" spans="2:17" ht="19.5" customHeight="1">
      <c r="B12" s="167" t="s">
        <v>38</v>
      </c>
      <c r="C12" s="264"/>
      <c r="D12" s="185"/>
      <c r="E12" s="186"/>
      <c r="F12" s="187">
        <f>按分計算!C22</f>
        <v>0</v>
      </c>
      <c r="G12" s="266"/>
      <c r="H12" s="188"/>
      <c r="I12" s="182"/>
      <c r="J12" s="189"/>
      <c r="K12" s="190"/>
      <c r="L12" s="188"/>
      <c r="M12" s="182"/>
      <c r="N12" s="191"/>
      <c r="O12" s="42"/>
    </row>
    <row r="13" spans="2:17" ht="19.5" customHeight="1">
      <c r="B13" s="167" t="s">
        <v>39</v>
      </c>
      <c r="C13" s="192" t="s">
        <v>6</v>
      </c>
      <c r="D13" s="193"/>
      <c r="E13" s="194" t="e">
        <f>+F13+J13</f>
        <v>#DIV/0!</v>
      </c>
      <c r="F13" s="194" t="e">
        <f>INT(F10*F11/F12)</f>
        <v>#DIV/0!</v>
      </c>
      <c r="G13" s="195"/>
      <c r="H13" s="196"/>
      <c r="I13" s="197"/>
      <c r="J13" s="194">
        <f>J10</f>
        <v>0</v>
      </c>
      <c r="K13" s="198"/>
      <c r="L13" s="199"/>
      <c r="M13" s="200"/>
      <c r="N13" s="191"/>
      <c r="O13" s="42"/>
    </row>
    <row r="14" spans="2:17" ht="20.25" customHeight="1" thickBot="1">
      <c r="B14" s="201" t="s">
        <v>40</v>
      </c>
      <c r="C14" s="202" t="s">
        <v>7</v>
      </c>
      <c r="D14" s="203"/>
      <c r="E14" s="204"/>
      <c r="F14" s="205" t="e">
        <f>F13/E13</f>
        <v>#DIV/0!</v>
      </c>
      <c r="G14" s="206"/>
      <c r="H14" s="207"/>
      <c r="I14" s="208"/>
      <c r="J14" s="205" t="e">
        <f>J13/E13</f>
        <v>#DIV/0!</v>
      </c>
      <c r="K14" s="206"/>
      <c r="L14" s="207"/>
      <c r="M14" s="209"/>
      <c r="N14" s="210"/>
      <c r="O14" s="42"/>
    </row>
    <row r="15" spans="2:17">
      <c r="B15" s="211" t="s">
        <v>0</v>
      </c>
      <c r="C15" s="232" t="s">
        <v>8</v>
      </c>
      <c r="D15" s="25"/>
      <c r="E15" s="251">
        <f>按分計算!C24</f>
        <v>0</v>
      </c>
      <c r="F15" s="30" t="e">
        <f>ROUND(F14*E15,0)</f>
        <v>#DIV/0!</v>
      </c>
      <c r="G15" s="27" t="e">
        <f>F15</f>
        <v>#DIV/0!</v>
      </c>
      <c r="H15" s="5" t="e">
        <f>IF(J15="対象",INT(F15/1.1),)</f>
        <v>#DIV/0!</v>
      </c>
      <c r="I15" s="52" t="s">
        <v>25</v>
      </c>
      <c r="J15" s="30" t="e">
        <f>ROUND(J14*E15,0)</f>
        <v>#DIV/0!</v>
      </c>
      <c r="K15" s="27" t="e">
        <f>IF(M15="対象",INT(J15/1.1),)</f>
        <v>#DIV/0!</v>
      </c>
      <c r="L15" s="5" t="e">
        <f>J15-K15</f>
        <v>#DIV/0!</v>
      </c>
      <c r="M15" s="52" t="s">
        <v>21</v>
      </c>
      <c r="N15" s="44" t="e">
        <f>H15+L15</f>
        <v>#DIV/0!</v>
      </c>
      <c r="O15" s="42"/>
    </row>
    <row r="16" spans="2:17">
      <c r="B16" s="212" t="s">
        <v>0</v>
      </c>
      <c r="C16" s="233" t="s">
        <v>5</v>
      </c>
      <c r="D16" s="21"/>
      <c r="E16" s="252">
        <f>按分計算!C17</f>
        <v>0</v>
      </c>
      <c r="F16" s="17" t="e">
        <f>ROUND(F14*E16,0)</f>
        <v>#DIV/0!</v>
      </c>
      <c r="G16" s="11" t="e">
        <f t="shared" ref="G16:G27" si="0">IF(I16="対象",INT(F16/1.1),)</f>
        <v>#DIV/0!</v>
      </c>
      <c r="H16" s="6" t="e">
        <f>F16-G16</f>
        <v>#DIV/0!</v>
      </c>
      <c r="I16" s="53" t="s">
        <v>21</v>
      </c>
      <c r="J16" s="17" t="e">
        <f>ROUND(J14*E16,0)</f>
        <v>#DIV/0!</v>
      </c>
      <c r="K16" s="11" t="e">
        <f t="shared" ref="K16:K27" si="1">IF(M16="対象",INT(J16/1.1),)</f>
        <v>#DIV/0!</v>
      </c>
      <c r="L16" s="6" t="e">
        <f>J16-K16</f>
        <v>#DIV/0!</v>
      </c>
      <c r="M16" s="53" t="s">
        <v>21</v>
      </c>
      <c r="N16" s="47" t="e">
        <f t="shared" ref="N16:N30" si="2">H16+L16</f>
        <v>#DIV/0!</v>
      </c>
      <c r="O16" s="42"/>
    </row>
    <row r="17" spans="2:17">
      <c r="B17" s="212" t="s">
        <v>0</v>
      </c>
      <c r="C17" s="233" t="s">
        <v>9</v>
      </c>
      <c r="D17" s="21"/>
      <c r="E17" s="226"/>
      <c r="F17" s="17">
        <f>E17</f>
        <v>0</v>
      </c>
      <c r="G17" s="11">
        <f>IF(I17="対象",INT(F17/1.1),IF(I17="対象外",E17,))</f>
        <v>0</v>
      </c>
      <c r="H17" s="6">
        <f t="shared" ref="H17:H27" si="3">F17-G17</f>
        <v>0</v>
      </c>
      <c r="I17" s="53" t="s">
        <v>25</v>
      </c>
      <c r="J17" s="17"/>
      <c r="K17" s="11">
        <f t="shared" si="1"/>
        <v>0</v>
      </c>
      <c r="L17" s="6">
        <f t="shared" ref="L17:L27" si="4">J17-K17</f>
        <v>0</v>
      </c>
      <c r="M17" s="53"/>
      <c r="N17" s="47">
        <f t="shared" si="2"/>
        <v>0</v>
      </c>
      <c r="O17" s="42"/>
    </row>
    <row r="18" spans="2:17">
      <c r="B18" s="212" t="s">
        <v>0</v>
      </c>
      <c r="C18" s="233" t="s">
        <v>11</v>
      </c>
      <c r="D18" s="21"/>
      <c r="E18" s="226"/>
      <c r="F18" s="17">
        <f>E18</f>
        <v>0</v>
      </c>
      <c r="G18" s="11">
        <f>IF(I18="対象",INT(F18/1.1),IF(I18="対象外",E18,))</f>
        <v>0</v>
      </c>
      <c r="H18" s="6">
        <f t="shared" si="3"/>
        <v>0</v>
      </c>
      <c r="I18" s="53" t="s">
        <v>25</v>
      </c>
      <c r="J18" s="17"/>
      <c r="K18" s="11">
        <f t="shared" si="1"/>
        <v>0</v>
      </c>
      <c r="L18" s="6">
        <f t="shared" si="4"/>
        <v>0</v>
      </c>
      <c r="M18" s="53"/>
      <c r="N18" s="47">
        <f t="shared" si="2"/>
        <v>0</v>
      </c>
      <c r="O18" s="42"/>
    </row>
    <row r="19" spans="2:17">
      <c r="B19" s="212" t="s">
        <v>0</v>
      </c>
      <c r="C19" s="233" t="s">
        <v>12</v>
      </c>
      <c r="D19" s="21"/>
      <c r="E19" s="226"/>
      <c r="F19" s="17">
        <f>E19</f>
        <v>0</v>
      </c>
      <c r="G19" s="11">
        <f>IF(I19="対象",INT(F19/1.1),IF(I19="対象外",E19,))</f>
        <v>0</v>
      </c>
      <c r="H19" s="6">
        <f t="shared" si="3"/>
        <v>0</v>
      </c>
      <c r="I19" s="53" t="s">
        <v>21</v>
      </c>
      <c r="J19" s="17"/>
      <c r="K19" s="11">
        <f t="shared" si="1"/>
        <v>0</v>
      </c>
      <c r="L19" s="6">
        <f t="shared" si="4"/>
        <v>0</v>
      </c>
      <c r="M19" s="53"/>
      <c r="N19" s="47">
        <f t="shared" si="2"/>
        <v>0</v>
      </c>
      <c r="O19" s="42"/>
    </row>
    <row r="20" spans="2:17">
      <c r="B20" s="212" t="s">
        <v>0</v>
      </c>
      <c r="C20" s="233" t="s">
        <v>52</v>
      </c>
      <c r="D20" s="21"/>
      <c r="E20" s="226"/>
      <c r="F20" s="17">
        <f>E20</f>
        <v>0</v>
      </c>
      <c r="G20" s="11">
        <f t="shared" ref="G20:G21" si="5">IF(I20="対象",INT(F20/1.1),IF(I20="対象外",E20,))</f>
        <v>0</v>
      </c>
      <c r="H20" s="6">
        <f t="shared" si="3"/>
        <v>0</v>
      </c>
      <c r="I20" s="53" t="s">
        <v>21</v>
      </c>
      <c r="J20" s="17"/>
      <c r="K20" s="11">
        <f t="shared" si="1"/>
        <v>0</v>
      </c>
      <c r="L20" s="6">
        <f t="shared" si="4"/>
        <v>0</v>
      </c>
      <c r="M20" s="53"/>
      <c r="N20" s="47">
        <f t="shared" si="2"/>
        <v>0</v>
      </c>
      <c r="O20" s="42"/>
    </row>
    <row r="21" spans="2:17" ht="25.5" thickBot="1">
      <c r="B21" s="213" t="s">
        <v>0</v>
      </c>
      <c r="C21" s="234" t="s">
        <v>51</v>
      </c>
      <c r="D21" s="26"/>
      <c r="E21" s="227"/>
      <c r="F21" s="147"/>
      <c r="G21" s="13">
        <f t="shared" si="5"/>
        <v>0</v>
      </c>
      <c r="H21" s="7">
        <f t="shared" si="3"/>
        <v>0</v>
      </c>
      <c r="I21" s="71" t="s">
        <v>25</v>
      </c>
      <c r="J21" s="147"/>
      <c r="K21" s="13">
        <f t="shared" si="1"/>
        <v>0</v>
      </c>
      <c r="L21" s="7">
        <f t="shared" si="4"/>
        <v>0</v>
      </c>
      <c r="M21" s="53"/>
      <c r="N21" s="46">
        <f t="shared" si="2"/>
        <v>0</v>
      </c>
      <c r="O21" s="42"/>
      <c r="Q21" s="50" t="s">
        <v>43</v>
      </c>
    </row>
    <row r="22" spans="2:17">
      <c r="B22" s="214" t="s">
        <v>1</v>
      </c>
      <c r="C22" s="232" t="s">
        <v>14</v>
      </c>
      <c r="D22" s="20"/>
      <c r="E22" s="228"/>
      <c r="F22" s="148">
        <f t="shared" ref="F22:F27" si="6">IF(B22="土地",E22,)</f>
        <v>0</v>
      </c>
      <c r="G22" s="15">
        <f t="shared" si="0"/>
        <v>0</v>
      </c>
      <c r="H22" s="8">
        <f t="shared" si="3"/>
        <v>0</v>
      </c>
      <c r="I22" s="72" t="s">
        <v>25</v>
      </c>
      <c r="J22" s="148">
        <f t="shared" ref="J22:J27" si="7">IF(B22="建物",E22,)</f>
        <v>0</v>
      </c>
      <c r="K22" s="15">
        <f t="shared" si="1"/>
        <v>0</v>
      </c>
      <c r="L22" s="8">
        <f t="shared" si="4"/>
        <v>0</v>
      </c>
      <c r="M22" s="53" t="s">
        <v>21</v>
      </c>
      <c r="N22" s="47">
        <f t="shared" si="2"/>
        <v>0</v>
      </c>
      <c r="O22" s="42"/>
    </row>
    <row r="23" spans="2:17">
      <c r="B23" s="215" t="s">
        <v>1</v>
      </c>
      <c r="C23" s="235" t="s">
        <v>17</v>
      </c>
      <c r="D23" s="21"/>
      <c r="E23" s="226"/>
      <c r="F23" s="17">
        <f t="shared" si="6"/>
        <v>0</v>
      </c>
      <c r="G23" s="11">
        <f t="shared" si="0"/>
        <v>0</v>
      </c>
      <c r="H23" s="6">
        <f t="shared" si="3"/>
        <v>0</v>
      </c>
      <c r="I23" s="53" t="s">
        <v>25</v>
      </c>
      <c r="J23" s="17">
        <f t="shared" si="7"/>
        <v>0</v>
      </c>
      <c r="K23" s="11">
        <f t="shared" si="1"/>
        <v>0</v>
      </c>
      <c r="L23" s="6">
        <f t="shared" si="4"/>
        <v>0</v>
      </c>
      <c r="M23" s="53" t="s">
        <v>21</v>
      </c>
      <c r="N23" s="47">
        <f t="shared" si="2"/>
        <v>0</v>
      </c>
      <c r="O23" s="42"/>
    </row>
    <row r="24" spans="2:17">
      <c r="B24" s="215" t="s">
        <v>1</v>
      </c>
      <c r="C24" s="235" t="s">
        <v>18</v>
      </c>
      <c r="D24" s="21"/>
      <c r="E24" s="226"/>
      <c r="F24" s="17">
        <f t="shared" si="6"/>
        <v>0</v>
      </c>
      <c r="G24" s="11">
        <f t="shared" si="0"/>
        <v>0</v>
      </c>
      <c r="H24" s="6">
        <f t="shared" si="3"/>
        <v>0</v>
      </c>
      <c r="I24" s="53" t="s">
        <v>25</v>
      </c>
      <c r="J24" s="17">
        <f t="shared" si="7"/>
        <v>0</v>
      </c>
      <c r="K24" s="11">
        <f t="shared" si="1"/>
        <v>0</v>
      </c>
      <c r="L24" s="6">
        <f t="shared" si="4"/>
        <v>0</v>
      </c>
      <c r="M24" s="53" t="s">
        <v>21</v>
      </c>
      <c r="N24" s="47">
        <f t="shared" si="2"/>
        <v>0</v>
      </c>
      <c r="O24" s="42"/>
    </row>
    <row r="25" spans="2:17">
      <c r="B25" s="215" t="s">
        <v>1</v>
      </c>
      <c r="C25" s="235"/>
      <c r="D25" s="21"/>
      <c r="E25" s="226"/>
      <c r="F25" s="17">
        <f t="shared" si="6"/>
        <v>0</v>
      </c>
      <c r="G25" s="11">
        <f t="shared" si="0"/>
        <v>0</v>
      </c>
      <c r="H25" s="6">
        <f t="shared" si="3"/>
        <v>0</v>
      </c>
      <c r="I25" s="53" t="s">
        <v>25</v>
      </c>
      <c r="J25" s="17">
        <f t="shared" si="7"/>
        <v>0</v>
      </c>
      <c r="K25" s="11">
        <f t="shared" si="1"/>
        <v>0</v>
      </c>
      <c r="L25" s="6">
        <f t="shared" si="4"/>
        <v>0</v>
      </c>
      <c r="M25" s="53"/>
      <c r="N25" s="47">
        <f t="shared" si="2"/>
        <v>0</v>
      </c>
      <c r="O25" s="42"/>
    </row>
    <row r="26" spans="2:17">
      <c r="B26" s="215" t="s">
        <v>1</v>
      </c>
      <c r="C26" s="235"/>
      <c r="D26" s="21"/>
      <c r="E26" s="226"/>
      <c r="F26" s="17">
        <f t="shared" si="6"/>
        <v>0</v>
      </c>
      <c r="G26" s="11">
        <f t="shared" si="0"/>
        <v>0</v>
      </c>
      <c r="H26" s="6">
        <f t="shared" si="3"/>
        <v>0</v>
      </c>
      <c r="I26" s="53" t="s">
        <v>25</v>
      </c>
      <c r="J26" s="17">
        <f t="shared" si="7"/>
        <v>0</v>
      </c>
      <c r="K26" s="11">
        <f t="shared" si="1"/>
        <v>0</v>
      </c>
      <c r="L26" s="6">
        <f t="shared" si="4"/>
        <v>0</v>
      </c>
      <c r="M26" s="53"/>
      <c r="N26" s="47">
        <f t="shared" si="2"/>
        <v>0</v>
      </c>
      <c r="O26" s="42"/>
    </row>
    <row r="27" spans="2:17" ht="19.5" thickBot="1">
      <c r="B27" s="215" t="s">
        <v>1</v>
      </c>
      <c r="C27" s="236"/>
      <c r="D27" s="22"/>
      <c r="E27" s="229"/>
      <c r="F27" s="17">
        <f t="shared" si="6"/>
        <v>0</v>
      </c>
      <c r="G27" s="11">
        <f t="shared" si="0"/>
        <v>0</v>
      </c>
      <c r="H27" s="6">
        <f t="shared" si="3"/>
        <v>0</v>
      </c>
      <c r="I27" s="73"/>
      <c r="J27" s="17">
        <f t="shared" si="7"/>
        <v>0</v>
      </c>
      <c r="K27" s="11">
        <f t="shared" si="1"/>
        <v>0</v>
      </c>
      <c r="L27" s="6">
        <f t="shared" si="4"/>
        <v>0</v>
      </c>
      <c r="M27" s="53"/>
      <c r="N27" s="45">
        <f t="shared" si="2"/>
        <v>0</v>
      </c>
      <c r="O27" s="42"/>
    </row>
    <row r="28" spans="2:17" ht="19.5" thickBot="1">
      <c r="B28" s="35"/>
      <c r="C28" s="31" t="s">
        <v>28</v>
      </c>
      <c r="D28" s="32"/>
      <c r="E28" s="29">
        <f>SUM(E15:E27)</f>
        <v>0</v>
      </c>
      <c r="F28" s="29" t="e">
        <f>SUM(F15:F27)</f>
        <v>#DIV/0!</v>
      </c>
      <c r="G28" s="28" t="e">
        <f>SUM(G15:G27)</f>
        <v>#DIV/0!</v>
      </c>
      <c r="H28" s="23" t="e">
        <f>SUM(H15:H27)</f>
        <v>#DIV/0!</v>
      </c>
      <c r="I28" s="24"/>
      <c r="J28" s="29" t="e">
        <f>SUM(J15:J27)</f>
        <v>#DIV/0!</v>
      </c>
      <c r="K28" s="28" t="e">
        <f>SUM(K15:K27)</f>
        <v>#DIV/0!</v>
      </c>
      <c r="L28" s="23" t="e">
        <f>SUM(L15:L27)</f>
        <v>#DIV/0!</v>
      </c>
      <c r="M28" s="24"/>
      <c r="N28" s="48" t="e">
        <f t="shared" si="2"/>
        <v>#DIV/0!</v>
      </c>
      <c r="O28" s="42"/>
    </row>
    <row r="29" spans="2:17" ht="25.5" thickBot="1">
      <c r="B29" s="36"/>
      <c r="C29" s="31"/>
      <c r="D29" s="32" t="s">
        <v>13</v>
      </c>
      <c r="E29" s="29">
        <f>+F29+J29</f>
        <v>90000</v>
      </c>
      <c r="F29" s="230">
        <v>90000</v>
      </c>
      <c r="G29" s="28">
        <f>F29</f>
        <v>90000</v>
      </c>
      <c r="H29" s="33"/>
      <c r="I29" s="34" t="s">
        <v>25</v>
      </c>
      <c r="J29" s="230"/>
      <c r="K29" s="28">
        <f>J29</f>
        <v>0</v>
      </c>
      <c r="L29" s="33"/>
      <c r="M29" s="34" t="s">
        <v>25</v>
      </c>
      <c r="N29" s="48">
        <f t="shared" si="2"/>
        <v>0</v>
      </c>
      <c r="O29" s="42"/>
      <c r="Q29" s="50" t="s">
        <v>44</v>
      </c>
    </row>
    <row r="30" spans="2:17" ht="19.5" thickBot="1">
      <c r="B30" s="37"/>
      <c r="C30" s="51" t="s">
        <v>2</v>
      </c>
      <c r="D30" s="55" t="s">
        <v>46</v>
      </c>
      <c r="E30" s="56">
        <f>+E28+E29</f>
        <v>90000</v>
      </c>
      <c r="F30" s="56" t="e">
        <f>+F28+F29</f>
        <v>#DIV/0!</v>
      </c>
      <c r="G30" s="57" t="e">
        <f>+G28+G29</f>
        <v>#DIV/0!</v>
      </c>
      <c r="H30" s="58" t="e">
        <f>+H28+H29</f>
        <v>#DIV/0!</v>
      </c>
      <c r="I30" s="59"/>
      <c r="J30" s="56" t="e">
        <f>+J28+J29</f>
        <v>#DIV/0!</v>
      </c>
      <c r="K30" s="57" t="e">
        <f>+K28+K29</f>
        <v>#DIV/0!</v>
      </c>
      <c r="L30" s="58" t="e">
        <f>+L28+L29</f>
        <v>#DIV/0!</v>
      </c>
      <c r="M30" s="59"/>
      <c r="N30" s="60" t="e">
        <f t="shared" si="2"/>
        <v>#DIV/0!</v>
      </c>
      <c r="O30" s="42"/>
    </row>
    <row r="31" spans="2:17">
      <c r="N31" s="10"/>
      <c r="O31" s="10"/>
    </row>
    <row r="32" spans="2:17" ht="23.25" thickBot="1">
      <c r="B32" s="9" t="s">
        <v>33</v>
      </c>
      <c r="N32" s="10"/>
      <c r="O32" s="10"/>
    </row>
    <row r="33" spans="3:15">
      <c r="C33" s="253" t="s">
        <v>10</v>
      </c>
      <c r="D33" s="244" t="s">
        <v>15</v>
      </c>
      <c r="E33" s="245" t="s">
        <v>2</v>
      </c>
      <c r="F33" s="78" t="s">
        <v>0</v>
      </c>
      <c r="G33" s="249" t="s">
        <v>0</v>
      </c>
      <c r="H33" s="75"/>
      <c r="I33" s="248"/>
      <c r="J33" s="78" t="s">
        <v>1</v>
      </c>
      <c r="K33" s="249" t="s">
        <v>1</v>
      </c>
      <c r="L33" s="75"/>
      <c r="M33" s="246"/>
      <c r="N33" s="247" t="s">
        <v>20</v>
      </c>
      <c r="O33" s="43"/>
    </row>
    <row r="34" spans="3:15" ht="19.5" thickBot="1">
      <c r="C34" s="254"/>
      <c r="D34" s="237" t="s">
        <v>32</v>
      </c>
      <c r="E34" s="238" t="s">
        <v>41</v>
      </c>
      <c r="F34" s="83" t="s">
        <v>94</v>
      </c>
      <c r="G34" s="86" t="s">
        <v>23</v>
      </c>
      <c r="H34" s="239" t="s">
        <v>24</v>
      </c>
      <c r="I34" s="243"/>
      <c r="J34" s="83" t="s">
        <v>94</v>
      </c>
      <c r="K34" s="240" t="s">
        <v>23</v>
      </c>
      <c r="L34" s="239" t="s">
        <v>24</v>
      </c>
      <c r="M34" s="241"/>
      <c r="N34" s="242" t="s">
        <v>2</v>
      </c>
      <c r="O34" s="43"/>
    </row>
    <row r="35" spans="3:15">
      <c r="C35" s="14" t="s">
        <v>31</v>
      </c>
      <c r="D35" s="68"/>
      <c r="E35" s="149">
        <f>E38-E37</f>
        <v>0</v>
      </c>
      <c r="F35" s="148" t="e">
        <f>E35*F14</f>
        <v>#DIV/0!</v>
      </c>
      <c r="G35" s="15" t="e">
        <f>F35</f>
        <v>#DIV/0!</v>
      </c>
      <c r="H35" s="68"/>
      <c r="I35" s="157"/>
      <c r="J35" s="148" t="e">
        <f>E35-F35</f>
        <v>#DIV/0!</v>
      </c>
      <c r="K35" s="15" t="e">
        <f>INT(J35/1.1)</f>
        <v>#DIV/0!</v>
      </c>
      <c r="L35" s="8" t="e">
        <f>J35-K35</f>
        <v>#DIV/0!</v>
      </c>
      <c r="M35" s="95"/>
      <c r="N35" s="12" t="e">
        <f t="shared" ref="N35:N38" si="8">H35+L35</f>
        <v>#DIV/0!</v>
      </c>
      <c r="O35" s="42"/>
    </row>
    <row r="36" spans="3:15">
      <c r="C36" s="69" t="s">
        <v>48</v>
      </c>
      <c r="D36" s="250">
        <v>0.05</v>
      </c>
      <c r="E36" s="150"/>
      <c r="F36" s="17">
        <f>+(SUM(E16:E21)*(D36+1))</f>
        <v>0</v>
      </c>
      <c r="G36" s="11">
        <f>INT(F36/1.1)</f>
        <v>0</v>
      </c>
      <c r="H36" s="67">
        <f>F36-G36</f>
        <v>0</v>
      </c>
      <c r="I36" s="158"/>
      <c r="J36" s="17">
        <f>-F36</f>
        <v>0</v>
      </c>
      <c r="K36" s="11">
        <f>-G36</f>
        <v>0</v>
      </c>
      <c r="L36" s="6">
        <f>-H36</f>
        <v>0</v>
      </c>
      <c r="M36" s="96"/>
      <c r="N36" s="70">
        <f t="shared" si="8"/>
        <v>0</v>
      </c>
      <c r="O36" s="42"/>
    </row>
    <row r="37" spans="3:15">
      <c r="C37" s="69" t="s">
        <v>30</v>
      </c>
      <c r="D37" s="250">
        <v>0.15</v>
      </c>
      <c r="E37" s="150">
        <f>INT(SUM(J22:J26)/(1-D37))</f>
        <v>0</v>
      </c>
      <c r="F37" s="17"/>
      <c r="G37" s="11"/>
      <c r="H37" s="66"/>
      <c r="I37" s="158"/>
      <c r="J37" s="17">
        <f>E37</f>
        <v>0</v>
      </c>
      <c r="K37" s="11">
        <f>INT(J37/1.1)</f>
        <v>0</v>
      </c>
      <c r="L37" s="6">
        <f>J37-K37</f>
        <v>0</v>
      </c>
      <c r="M37" s="96"/>
      <c r="N37" s="70">
        <f t="shared" si="8"/>
        <v>0</v>
      </c>
      <c r="O37" s="42"/>
    </row>
    <row r="38" spans="3:15" ht="19.5" thickBot="1">
      <c r="C38" s="142" t="s">
        <v>29</v>
      </c>
      <c r="D38" s="143"/>
      <c r="E38" s="151">
        <f>N5</f>
        <v>0</v>
      </c>
      <c r="F38" s="156" t="e">
        <f t="shared" ref="F38:H39" si="9">SUM(F35:F37)</f>
        <v>#DIV/0!</v>
      </c>
      <c r="G38" s="152" t="e">
        <f t="shared" si="9"/>
        <v>#DIV/0!</v>
      </c>
      <c r="H38" s="144">
        <f t="shared" si="9"/>
        <v>0</v>
      </c>
      <c r="I38" s="159"/>
      <c r="J38" s="156" t="e">
        <f>SUM(J35:J37)</f>
        <v>#DIV/0!</v>
      </c>
      <c r="K38" s="152" t="e">
        <f>SUM(K35:K37)</f>
        <v>#DIV/0!</v>
      </c>
      <c r="L38" s="144" t="e">
        <f>SUM(L35:L37)</f>
        <v>#DIV/0!</v>
      </c>
      <c r="M38" s="145"/>
      <c r="N38" s="146" t="e">
        <f t="shared" si="8"/>
        <v>#DIV/0!</v>
      </c>
      <c r="O38" s="42"/>
    </row>
    <row r="39" spans="3:15" ht="20.25" thickTop="1" thickBot="1">
      <c r="C39" s="130" t="s">
        <v>35</v>
      </c>
      <c r="D39" s="131"/>
      <c r="E39" s="216">
        <f>IF(N5=F39+J39,N5,"土地建物 不合")</f>
        <v>0</v>
      </c>
      <c r="F39" s="231"/>
      <c r="G39" s="217">
        <f>F39-H39</f>
        <v>0</v>
      </c>
      <c r="H39" s="218">
        <f t="shared" si="9"/>
        <v>0</v>
      </c>
      <c r="I39" s="132"/>
      <c r="J39" s="231"/>
      <c r="K39" s="217">
        <f>INT(J39/1.1)</f>
        <v>0</v>
      </c>
      <c r="L39" s="218">
        <f>J39-K39</f>
        <v>0</v>
      </c>
      <c r="M39" s="133"/>
      <c r="N39" s="219">
        <f t="shared" ref="N39" si="10">H39+L39</f>
        <v>0</v>
      </c>
      <c r="O39" s="42"/>
    </row>
    <row r="40" spans="3:15" ht="20.25" thickTop="1" thickBot="1">
      <c r="D40" s="162" t="s">
        <v>57</v>
      </c>
      <c r="E40" s="62" t="e">
        <f>1-((G28+K28)/(G38+K38))</f>
        <v>#DIV/0!</v>
      </c>
      <c r="F40" s="61"/>
      <c r="G40" s="153" t="e">
        <f>1-(G28/G38)</f>
        <v>#DIV/0!</v>
      </c>
      <c r="H40" s="63"/>
      <c r="I40" s="64"/>
      <c r="J40" s="65"/>
      <c r="K40" s="166" t="e">
        <f>1-(K28/K38)</f>
        <v>#DIV/0!</v>
      </c>
      <c r="L40" s="74"/>
      <c r="M40" s="54"/>
    </row>
    <row r="41" spans="3:15" ht="19.5" thickBot="1">
      <c r="D41" s="163" t="s">
        <v>56</v>
      </c>
      <c r="E41" s="160" t="e">
        <f>(G38+K38)-(G28+K28)</f>
        <v>#DIV/0!</v>
      </c>
      <c r="F41" s="135"/>
      <c r="G41" s="154" t="e">
        <f>G38-G28</f>
        <v>#DIV/0!</v>
      </c>
      <c r="H41" s="136"/>
      <c r="I41" s="137"/>
      <c r="J41" s="134"/>
      <c r="K41" s="135" t="e">
        <f>K38-K28</f>
        <v>#DIV/0!</v>
      </c>
      <c r="L41" s="74"/>
      <c r="M41" s="54"/>
    </row>
    <row r="42" spans="3:15" ht="20.25" thickTop="1" thickBot="1">
      <c r="D42" s="164" t="s">
        <v>55</v>
      </c>
      <c r="E42" s="139" t="e">
        <f>(G39+K39)-(G28+K28)</f>
        <v>#DIV/0!</v>
      </c>
      <c r="F42" s="138"/>
      <c r="G42" s="155" t="e">
        <f>G39-G28</f>
        <v>#DIV/0!</v>
      </c>
      <c r="H42" s="140"/>
      <c r="I42" s="141"/>
      <c r="J42" s="139"/>
      <c r="K42" s="138" t="e">
        <f>K39-K28</f>
        <v>#DIV/0!</v>
      </c>
      <c r="L42" s="74"/>
      <c r="M42" s="54"/>
    </row>
    <row r="43" spans="3:15" ht="20.25" thickTop="1" thickBot="1">
      <c r="D43" s="165" t="s">
        <v>54</v>
      </c>
      <c r="E43" s="161" t="e">
        <f>E41-F29</f>
        <v>#DIV/0!</v>
      </c>
    </row>
  </sheetData>
  <mergeCells count="7">
    <mergeCell ref="C33:C34"/>
    <mergeCell ref="C5:I5"/>
    <mergeCell ref="C6:I6"/>
    <mergeCell ref="C8:D9"/>
    <mergeCell ref="N8:N9"/>
    <mergeCell ref="C11:C12"/>
    <mergeCell ref="G11:G12"/>
  </mergeCells>
  <phoneticPr fontId="2"/>
  <pageMargins left="0.7" right="0.7" top="0.75" bottom="0.75" header="0.3" footer="0.3"/>
  <pageSetup paperSize="9"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9A711D-FAEE-42BF-B796-D9BFF5F7A811}">
          <x14:formula1>
            <xm:f>項目!$B$2:$B$21</xm:f>
          </x14:formula1>
          <xm:sqref>C15:C27</xm:sqref>
        </x14:dataValidation>
        <x14:dataValidation type="list" allowBlank="1" showInputMessage="1" showErrorMessage="1" xr:uid="{8D9FA000-F2D7-4CD4-9CB7-1488CE8B395A}">
          <x14:formula1>
            <xm:f>項目!$D$1:$D$2</xm:f>
          </x14:formula1>
          <xm:sqref>I15:I27 I29 M15:M27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B8085-AEAE-45DA-9B43-58F55175688E}">
  <dimension ref="A1:H36"/>
  <sheetViews>
    <sheetView zoomScale="85" zoomScaleNormal="85" workbookViewId="0">
      <selection activeCell="A3" sqref="A3"/>
    </sheetView>
  </sheetViews>
  <sheetFormatPr defaultRowHeight="18.75"/>
  <cols>
    <col min="1" max="1" width="6.25" customWidth="1"/>
    <col min="2" max="2" width="21.875" bestFit="1" customWidth="1"/>
    <col min="3" max="3" width="15.75" style="97" customWidth="1"/>
    <col min="4" max="4" width="4.125" customWidth="1"/>
    <col min="5" max="5" width="19.25" bestFit="1" customWidth="1"/>
    <col min="6" max="6" width="13.375" style="97" customWidth="1"/>
    <col min="7" max="7" width="5" customWidth="1"/>
    <col min="8" max="8" width="13.375" bestFit="1" customWidth="1"/>
  </cols>
  <sheetData>
    <row r="1" spans="1:8">
      <c r="F1" s="98"/>
      <c r="H1" s="98"/>
    </row>
    <row r="3" spans="1:8" ht="25.5">
      <c r="A3" s="99" t="s">
        <v>58</v>
      </c>
      <c r="D3" s="98" t="s">
        <v>59</v>
      </c>
      <c r="E3" s="98"/>
      <c r="F3" s="100"/>
      <c r="G3" s="98" t="s">
        <v>60</v>
      </c>
      <c r="H3" s="101"/>
    </row>
    <row r="4" spans="1:8">
      <c r="G4" s="100"/>
    </row>
    <row r="5" spans="1:8">
      <c r="A5" t="s">
        <v>61</v>
      </c>
      <c r="B5" s="267" t="str">
        <f>再販計算シート!C5</f>
        <v>大山崎町岩崎28-4</v>
      </c>
      <c r="C5" s="268"/>
      <c r="D5" s="268"/>
      <c r="E5" s="268"/>
      <c r="F5" s="268"/>
      <c r="G5" s="102"/>
    </row>
    <row r="6" spans="1:8">
      <c r="A6" t="s">
        <v>62</v>
      </c>
      <c r="B6" s="267" t="str">
        <f>IF(再販計算シート!C6&lt;&gt;0,再販計算シート!C6,"")</f>
        <v/>
      </c>
      <c r="C6" s="268"/>
      <c r="D6" s="268"/>
      <c r="E6" s="268"/>
      <c r="F6" s="268"/>
      <c r="G6" s="102"/>
    </row>
    <row r="7" spans="1:8">
      <c r="A7" t="s">
        <v>63</v>
      </c>
      <c r="B7" s="103"/>
    </row>
    <row r="9" spans="1:8">
      <c r="B9" s="104"/>
      <c r="C9" s="105" t="s">
        <v>64</v>
      </c>
      <c r="E9" s="104"/>
      <c r="F9" s="105" t="s">
        <v>64</v>
      </c>
    </row>
    <row r="10" spans="1:8">
      <c r="B10" s="106" t="s">
        <v>65</v>
      </c>
      <c r="C10" s="107"/>
      <c r="E10" s="222" t="s">
        <v>0</v>
      </c>
      <c r="F10" s="107"/>
    </row>
    <row r="11" spans="1:8">
      <c r="B11" s="106" t="s">
        <v>65</v>
      </c>
      <c r="C11" s="107"/>
      <c r="E11" s="222" t="s">
        <v>0</v>
      </c>
      <c r="F11" s="107"/>
    </row>
    <row r="12" spans="1:8">
      <c r="B12" s="106" t="s">
        <v>65</v>
      </c>
      <c r="C12" s="107"/>
      <c r="E12" s="222" t="s">
        <v>0</v>
      </c>
      <c r="F12" s="107"/>
    </row>
    <row r="13" spans="1:8">
      <c r="B13" s="106" t="s">
        <v>65</v>
      </c>
      <c r="C13" s="107"/>
      <c r="E13" s="222" t="s">
        <v>0</v>
      </c>
      <c r="F13" s="107"/>
    </row>
    <row r="14" spans="1:8">
      <c r="B14" s="106" t="s">
        <v>65</v>
      </c>
      <c r="C14" s="107"/>
      <c r="E14" s="222" t="s">
        <v>0</v>
      </c>
      <c r="F14" s="107"/>
    </row>
    <row r="15" spans="1:8">
      <c r="B15" s="106" t="s">
        <v>66</v>
      </c>
      <c r="C15" s="108">
        <f>SUM(C10:C14)</f>
        <v>0</v>
      </c>
      <c r="D15" t="s">
        <v>67</v>
      </c>
      <c r="E15" s="222" t="s">
        <v>68</v>
      </c>
      <c r="F15" s="108">
        <f>SUM(F10:F14)</f>
        <v>0</v>
      </c>
      <c r="G15" t="s">
        <v>69</v>
      </c>
      <c r="H15" s="109"/>
    </row>
    <row r="16" spans="1:8" ht="19.5" thickBot="1">
      <c r="C16" s="110"/>
      <c r="F16" s="110"/>
    </row>
    <row r="17" spans="2:8" ht="19.5" thickBot="1">
      <c r="B17" s="111" t="s">
        <v>70</v>
      </c>
      <c r="C17" s="112"/>
      <c r="D17" t="s">
        <v>71</v>
      </c>
      <c r="F17" s="110"/>
    </row>
    <row r="18" spans="2:8" ht="19.5" thickBot="1">
      <c r="C18" s="113"/>
      <c r="F18" s="110"/>
    </row>
    <row r="19" spans="2:8" ht="19.5" thickBot="1">
      <c r="B19" s="111" t="s">
        <v>72</v>
      </c>
      <c r="C19" s="112"/>
      <c r="F19" s="110"/>
    </row>
    <row r="20" spans="2:8">
      <c r="C20" s="110"/>
      <c r="F20" s="110"/>
    </row>
    <row r="21" spans="2:8" ht="19.5" thickBot="1">
      <c r="B21" s="269" t="s">
        <v>4</v>
      </c>
      <c r="C21" s="114"/>
      <c r="D21" t="s">
        <v>73</v>
      </c>
      <c r="E21" s="115" t="s">
        <v>74</v>
      </c>
      <c r="F21" s="116" t="e">
        <f>ROUND(F15*C21/C22,0)</f>
        <v>#DIV/0!</v>
      </c>
      <c r="G21" t="s">
        <v>75</v>
      </c>
    </row>
    <row r="22" spans="2:8" ht="19.5" thickTop="1">
      <c r="B22" s="269"/>
      <c r="C22" s="117"/>
      <c r="D22" t="s">
        <v>76</v>
      </c>
      <c r="E22" s="118" t="s">
        <v>77</v>
      </c>
      <c r="F22" s="119">
        <f>C15</f>
        <v>0</v>
      </c>
      <c r="G22" t="s">
        <v>67</v>
      </c>
    </row>
    <row r="23" spans="2:8" ht="19.5" thickBot="1">
      <c r="C23" s="110"/>
      <c r="E23" s="120" t="s">
        <v>78</v>
      </c>
      <c r="F23" s="121" t="e">
        <f>F21+C15</f>
        <v>#DIV/0!</v>
      </c>
      <c r="G23" t="s">
        <v>79</v>
      </c>
    </row>
    <row r="24" spans="2:8" ht="19.5" thickBot="1">
      <c r="B24" s="111" t="s">
        <v>80</v>
      </c>
      <c r="C24" s="112"/>
      <c r="D24" t="s">
        <v>81</v>
      </c>
      <c r="F24" s="110"/>
    </row>
    <row r="25" spans="2:8" ht="19.5" thickBot="1">
      <c r="C25" s="110"/>
      <c r="F25" s="110"/>
    </row>
    <row r="26" spans="2:8" ht="24.75" thickBot="1">
      <c r="B26" s="122" t="s">
        <v>0</v>
      </c>
      <c r="C26" s="123" t="e">
        <f>ROUNDDOWN(C24*F21/(F22+F21),0)</f>
        <v>#DIV/0!</v>
      </c>
      <c r="D26" t="s">
        <v>82</v>
      </c>
      <c r="F26" s="110"/>
      <c r="G26" s="124" t="s">
        <v>83</v>
      </c>
      <c r="H26" s="125" t="e">
        <f>F21/F23</f>
        <v>#DIV/0!</v>
      </c>
    </row>
    <row r="27" spans="2:8" ht="24.75" thickBot="1">
      <c r="B27" s="126" t="s">
        <v>84</v>
      </c>
      <c r="C27" s="127" t="e">
        <f>C24-C26</f>
        <v>#DIV/0!</v>
      </c>
      <c r="D27" t="s">
        <v>85</v>
      </c>
      <c r="F27" s="110"/>
      <c r="G27" s="124" t="s">
        <v>86</v>
      </c>
      <c r="H27" s="125" t="e">
        <f>F22/F23</f>
        <v>#DIV/0!</v>
      </c>
    </row>
    <row r="30" spans="2:8" ht="19.5" thickBot="1"/>
    <row r="31" spans="2:8" ht="24.75" thickBot="1">
      <c r="B31" s="122" t="s">
        <v>87</v>
      </c>
      <c r="C31" s="123" t="e">
        <f>ROUND(C17*F21/(F22+F21),0)</f>
        <v>#DIV/0!</v>
      </c>
      <c r="D31" t="s">
        <v>88</v>
      </c>
    </row>
    <row r="32" spans="2:8" ht="24.75" thickBot="1">
      <c r="B32" s="126" t="s">
        <v>89</v>
      </c>
      <c r="C32" s="127" t="e">
        <f>C17-C31</f>
        <v>#DIV/0!</v>
      </c>
      <c r="D32" t="s">
        <v>90</v>
      </c>
    </row>
    <row r="34" spans="2:3" ht="19.5" thickBot="1"/>
    <row r="35" spans="2:3" ht="24.75" thickBot="1">
      <c r="B35" s="128" t="s">
        <v>91</v>
      </c>
      <c r="C35" s="123" t="e">
        <f>ROUND(C19*F21/(F22+F21),0)</f>
        <v>#DIV/0!</v>
      </c>
    </row>
    <row r="36" spans="2:3" ht="24.75" thickBot="1">
      <c r="B36" s="129" t="s">
        <v>92</v>
      </c>
      <c r="C36" s="127" t="e">
        <f>C19-C35</f>
        <v>#DIV/0!</v>
      </c>
    </row>
  </sheetData>
  <sheetProtection sheet="1" objects="1" scenarios="1"/>
  <mergeCells count="3">
    <mergeCell ref="B5:F5"/>
    <mergeCell ref="B6:F6"/>
    <mergeCell ref="B21:B22"/>
  </mergeCells>
  <phoneticPr fontId="2"/>
  <pageMargins left="0.7" right="0.7" top="0.75" bottom="0.75" header="0.3" footer="0.3"/>
  <pageSetup paperSize="9" scale="81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F3FB0-A77E-46AA-AB8E-5904598DF49C}">
  <sheetPr>
    <pageSetUpPr fitToPage="1"/>
  </sheetPr>
  <dimension ref="B1:Q43"/>
  <sheetViews>
    <sheetView showGridLines="0" view="pageBreakPreview" zoomScale="70" zoomScaleNormal="100" zoomScaleSheetLayoutView="70" workbookViewId="0">
      <selection activeCell="C18" sqref="C18"/>
    </sheetView>
  </sheetViews>
  <sheetFormatPr defaultColWidth="9" defaultRowHeight="18.75"/>
  <cols>
    <col min="1" max="1" width="2.125" style="1" customWidth="1"/>
    <col min="2" max="2" width="7.25" style="1" customWidth="1"/>
    <col min="3" max="3" width="27.875" style="1" bestFit="1" customWidth="1"/>
    <col min="4" max="4" width="11.125" style="1" bestFit="1" customWidth="1"/>
    <col min="5" max="6" width="15.375" style="2" bestFit="1" customWidth="1"/>
    <col min="7" max="7" width="13.375" style="2" customWidth="1"/>
    <col min="8" max="8" width="13.375" style="1" customWidth="1"/>
    <col min="9" max="9" width="4.625" style="16" customWidth="1"/>
    <col min="10" max="12" width="13.375" style="2" customWidth="1"/>
    <col min="13" max="13" width="4.625" style="16" customWidth="1"/>
    <col min="14" max="14" width="15.25" style="1" bestFit="1" customWidth="1"/>
    <col min="15" max="15" width="2.375" style="1" customWidth="1"/>
    <col min="16" max="16" width="4" style="1" customWidth="1"/>
    <col min="17" max="16384" width="9" style="1"/>
  </cols>
  <sheetData>
    <row r="1" spans="2:17">
      <c r="C1" s="49"/>
      <c r="M1" s="94" t="s">
        <v>53</v>
      </c>
      <c r="N1" s="93">
        <v>1.02</v>
      </c>
      <c r="O1" s="38"/>
    </row>
    <row r="2" spans="2:17" ht="25.35" customHeight="1">
      <c r="B2" s="88" t="s">
        <v>47</v>
      </c>
      <c r="L2" s="4" t="s">
        <v>27</v>
      </c>
      <c r="N2" s="223">
        <v>45916</v>
      </c>
      <c r="O2" s="39"/>
    </row>
    <row r="3" spans="2:17" ht="25.35" customHeight="1">
      <c r="E3" s="1"/>
      <c r="G3" s="1"/>
      <c r="L3" s="4" t="s">
        <v>26</v>
      </c>
      <c r="N3" s="224" t="s">
        <v>45</v>
      </c>
    </row>
    <row r="4" spans="2:17" ht="19.5" thickBot="1">
      <c r="H4" s="3"/>
    </row>
    <row r="5" spans="2:17" ht="23.25" customHeight="1" thickBot="1">
      <c r="B5" s="221" t="s">
        <v>61</v>
      </c>
      <c r="C5" s="270" t="s">
        <v>49</v>
      </c>
      <c r="D5" s="270"/>
      <c r="E5" s="270"/>
      <c r="F5" s="270"/>
      <c r="G5" s="270"/>
      <c r="H5" s="270"/>
      <c r="I5" s="270"/>
      <c r="L5" s="18" t="s">
        <v>35</v>
      </c>
      <c r="M5" s="19"/>
      <c r="N5" s="225">
        <v>33290000</v>
      </c>
      <c r="O5" s="40"/>
    </row>
    <row r="6" spans="2:17" ht="23.25" customHeight="1">
      <c r="B6" s="220" t="s">
        <v>93</v>
      </c>
      <c r="C6" s="271" t="s">
        <v>50</v>
      </c>
      <c r="D6" s="271"/>
      <c r="E6" s="271"/>
      <c r="F6" s="271"/>
      <c r="G6" s="271"/>
      <c r="H6" s="271"/>
      <c r="I6" s="271"/>
    </row>
    <row r="7" spans="2:17" ht="25.5" thickBot="1">
      <c r="E7" s="4"/>
      <c r="J7" s="4"/>
      <c r="Q7" s="50" t="s">
        <v>42</v>
      </c>
    </row>
    <row r="8" spans="2:17">
      <c r="B8" s="77"/>
      <c r="C8" s="257" t="s">
        <v>10</v>
      </c>
      <c r="D8" s="258"/>
      <c r="E8" s="78" t="s">
        <v>2</v>
      </c>
      <c r="F8" s="78" t="s">
        <v>0</v>
      </c>
      <c r="G8" s="79" t="s">
        <v>0</v>
      </c>
      <c r="H8" s="80"/>
      <c r="I8" s="81" t="s">
        <v>22</v>
      </c>
      <c r="J8" s="78" t="s">
        <v>1</v>
      </c>
      <c r="K8" s="79" t="s">
        <v>1</v>
      </c>
      <c r="L8" s="80"/>
      <c r="M8" s="81" t="s">
        <v>22</v>
      </c>
      <c r="N8" s="261" t="s">
        <v>34</v>
      </c>
      <c r="O8" s="41"/>
    </row>
    <row r="9" spans="2:17" ht="20.25" customHeight="1" thickBot="1">
      <c r="B9" s="82"/>
      <c r="C9" s="259"/>
      <c r="D9" s="260"/>
      <c r="E9" s="83" t="s">
        <v>41</v>
      </c>
      <c r="F9" s="83" t="s">
        <v>41</v>
      </c>
      <c r="G9" s="84" t="s">
        <v>23</v>
      </c>
      <c r="H9" s="76" t="s">
        <v>24</v>
      </c>
      <c r="I9" s="85" t="s">
        <v>21</v>
      </c>
      <c r="J9" s="83" t="s">
        <v>41</v>
      </c>
      <c r="K9" s="87" t="s">
        <v>23</v>
      </c>
      <c r="L9" s="76" t="s">
        <v>24</v>
      </c>
      <c r="M9" s="85" t="s">
        <v>21</v>
      </c>
      <c r="N9" s="262"/>
      <c r="O9" s="41"/>
    </row>
    <row r="10" spans="2:17">
      <c r="B10" s="167" t="s">
        <v>36</v>
      </c>
      <c r="C10" s="168" t="s">
        <v>3</v>
      </c>
      <c r="D10" s="169"/>
      <c r="E10" s="170">
        <f>+F10+J10</f>
        <v>1126356500</v>
      </c>
      <c r="F10" s="171">
        <v>1114912600</v>
      </c>
      <c r="G10" s="172" t="s">
        <v>42</v>
      </c>
      <c r="H10" s="173"/>
      <c r="I10" s="174"/>
      <c r="J10" s="171">
        <v>11443900</v>
      </c>
      <c r="K10" s="175" t="s">
        <v>44</v>
      </c>
      <c r="L10" s="176"/>
      <c r="M10" s="174"/>
      <c r="N10" s="177"/>
      <c r="O10" s="42"/>
    </row>
    <row r="11" spans="2:17">
      <c r="B11" s="167" t="s">
        <v>37</v>
      </c>
      <c r="C11" s="263" t="s">
        <v>4</v>
      </c>
      <c r="D11" s="178"/>
      <c r="E11" s="179"/>
      <c r="F11" s="180">
        <v>6272</v>
      </c>
      <c r="G11" s="265" t="s">
        <v>43</v>
      </c>
      <c r="H11" s="181"/>
      <c r="I11" s="182"/>
      <c r="J11" s="179"/>
      <c r="K11" s="183"/>
      <c r="L11" s="181"/>
      <c r="M11" s="182"/>
      <c r="N11" s="184"/>
      <c r="O11" s="42"/>
    </row>
    <row r="12" spans="2:17" ht="19.5" customHeight="1">
      <c r="B12" s="167" t="s">
        <v>38</v>
      </c>
      <c r="C12" s="264"/>
      <c r="D12" s="185"/>
      <c r="E12" s="186"/>
      <c r="F12" s="187">
        <v>2265074</v>
      </c>
      <c r="G12" s="266"/>
      <c r="H12" s="188"/>
      <c r="I12" s="182"/>
      <c r="J12" s="189"/>
      <c r="K12" s="190"/>
      <c r="L12" s="188"/>
      <c r="M12" s="182"/>
      <c r="N12" s="191"/>
      <c r="O12" s="42"/>
    </row>
    <row r="13" spans="2:17" ht="19.5" customHeight="1">
      <c r="B13" s="167" t="s">
        <v>39</v>
      </c>
      <c r="C13" s="192" t="s">
        <v>6</v>
      </c>
      <c r="D13" s="193"/>
      <c r="E13" s="194">
        <f>+F13+J13</f>
        <v>14531097</v>
      </c>
      <c r="F13" s="194">
        <f>INT(F10*F11/F12)</f>
        <v>3087197</v>
      </c>
      <c r="G13" s="195"/>
      <c r="H13" s="196"/>
      <c r="I13" s="197"/>
      <c r="J13" s="194">
        <f>J10</f>
        <v>11443900</v>
      </c>
      <c r="K13" s="198"/>
      <c r="L13" s="199"/>
      <c r="M13" s="200"/>
      <c r="N13" s="191"/>
      <c r="O13" s="42"/>
    </row>
    <row r="14" spans="2:17" ht="20.25" customHeight="1" thickBot="1">
      <c r="B14" s="201" t="s">
        <v>40</v>
      </c>
      <c r="C14" s="202" t="s">
        <v>7</v>
      </c>
      <c r="D14" s="203"/>
      <c r="E14" s="204"/>
      <c r="F14" s="205">
        <f>F13/E13</f>
        <v>0.2124545036069885</v>
      </c>
      <c r="G14" s="206"/>
      <c r="H14" s="207"/>
      <c r="I14" s="208"/>
      <c r="J14" s="205">
        <f>J13/E13</f>
        <v>0.78754549639301152</v>
      </c>
      <c r="K14" s="206"/>
      <c r="L14" s="207"/>
      <c r="M14" s="209"/>
      <c r="N14" s="210"/>
      <c r="O14" s="42"/>
    </row>
    <row r="15" spans="2:17">
      <c r="B15" s="211" t="s">
        <v>0</v>
      </c>
      <c r="C15" s="232" t="s">
        <v>8</v>
      </c>
      <c r="D15" s="25"/>
      <c r="E15" s="251">
        <v>22000000</v>
      </c>
      <c r="F15" s="30">
        <f>ROUND(F14*E15,0)</f>
        <v>4673999</v>
      </c>
      <c r="G15" s="27">
        <f>F15</f>
        <v>4673999</v>
      </c>
      <c r="H15" s="5">
        <f>IF(J15="対象",INT(F15/1.1),)</f>
        <v>0</v>
      </c>
      <c r="I15" s="52" t="s">
        <v>25</v>
      </c>
      <c r="J15" s="30">
        <f>ROUND(J14*E15,0)</f>
        <v>17326001</v>
      </c>
      <c r="K15" s="27">
        <f>IF(M15="対象",INT(J15/1.1),)</f>
        <v>15750910</v>
      </c>
      <c r="L15" s="5">
        <f>J15-K15</f>
        <v>1575091</v>
      </c>
      <c r="M15" s="52" t="s">
        <v>21</v>
      </c>
      <c r="N15" s="44">
        <f>H15+L15</f>
        <v>1575091</v>
      </c>
      <c r="O15" s="42"/>
    </row>
    <row r="16" spans="2:17">
      <c r="B16" s="212" t="s">
        <v>0</v>
      </c>
      <c r="C16" s="233" t="s">
        <v>5</v>
      </c>
      <c r="D16" s="21"/>
      <c r="E16" s="252">
        <v>792000</v>
      </c>
      <c r="F16" s="17">
        <f>ROUND(F14*E16,0)</f>
        <v>168264</v>
      </c>
      <c r="G16" s="11">
        <f t="shared" ref="G16:G27" si="0">IF(I16="対象",INT(F16/1.1),)</f>
        <v>152967</v>
      </c>
      <c r="H16" s="6">
        <f>F16-G16</f>
        <v>15297</v>
      </c>
      <c r="I16" s="53" t="s">
        <v>21</v>
      </c>
      <c r="J16" s="17">
        <f>ROUND(J14*E16,0)</f>
        <v>623736</v>
      </c>
      <c r="K16" s="11">
        <f t="shared" ref="K16:K27" si="1">IF(M16="対象",INT(J16/1.1),)</f>
        <v>567032</v>
      </c>
      <c r="L16" s="6">
        <f>J16-K16</f>
        <v>56704</v>
      </c>
      <c r="M16" s="53" t="s">
        <v>21</v>
      </c>
      <c r="N16" s="47">
        <f t="shared" ref="N16:N30" si="2">H16+L16</f>
        <v>72001</v>
      </c>
      <c r="O16" s="42"/>
    </row>
    <row r="17" spans="2:17">
      <c r="B17" s="212" t="s">
        <v>0</v>
      </c>
      <c r="C17" s="233" t="s">
        <v>9</v>
      </c>
      <c r="D17" s="21"/>
      <c r="E17" s="226">
        <v>200000</v>
      </c>
      <c r="F17" s="17">
        <f>E17</f>
        <v>200000</v>
      </c>
      <c r="G17" s="11">
        <f>IF(I17="対象",INT(F17/1.1),IF(I17="対象外",E17,))</f>
        <v>200000</v>
      </c>
      <c r="H17" s="6">
        <f t="shared" ref="H17:H27" si="3">F17-G17</f>
        <v>0</v>
      </c>
      <c r="I17" s="53" t="s">
        <v>25</v>
      </c>
      <c r="J17" s="17"/>
      <c r="K17" s="11">
        <f t="shared" si="1"/>
        <v>0</v>
      </c>
      <c r="L17" s="6">
        <f t="shared" ref="L17:L27" si="4">J17-K17</f>
        <v>0</v>
      </c>
      <c r="M17" s="53"/>
      <c r="N17" s="47">
        <f t="shared" si="2"/>
        <v>0</v>
      </c>
      <c r="O17" s="42"/>
    </row>
    <row r="18" spans="2:17">
      <c r="B18" s="212" t="s">
        <v>0</v>
      </c>
      <c r="C18" s="233" t="s">
        <v>11</v>
      </c>
      <c r="D18" s="21"/>
      <c r="E18" s="226">
        <v>250000</v>
      </c>
      <c r="F18" s="17">
        <f>E18</f>
        <v>250000</v>
      </c>
      <c r="G18" s="11">
        <f>IF(I18="対象",INT(F18/1.1),IF(I18="対象外",E18,))</f>
        <v>250000</v>
      </c>
      <c r="H18" s="6">
        <f t="shared" si="3"/>
        <v>0</v>
      </c>
      <c r="I18" s="53" t="s">
        <v>25</v>
      </c>
      <c r="J18" s="17"/>
      <c r="K18" s="11">
        <f t="shared" si="1"/>
        <v>0</v>
      </c>
      <c r="L18" s="6">
        <f t="shared" si="4"/>
        <v>0</v>
      </c>
      <c r="M18" s="53"/>
      <c r="N18" s="47">
        <f t="shared" si="2"/>
        <v>0</v>
      </c>
      <c r="O18" s="42"/>
    </row>
    <row r="19" spans="2:17">
      <c r="B19" s="212" t="s">
        <v>0</v>
      </c>
      <c r="C19" s="233" t="s">
        <v>12</v>
      </c>
      <c r="D19" s="21"/>
      <c r="E19" s="226">
        <v>792000</v>
      </c>
      <c r="F19" s="17">
        <f>E19</f>
        <v>792000</v>
      </c>
      <c r="G19" s="11">
        <f>IF(I19="対象",INT(F19/1.1),IF(I19="対象外",E19,))</f>
        <v>720000</v>
      </c>
      <c r="H19" s="6">
        <f t="shared" si="3"/>
        <v>72000</v>
      </c>
      <c r="I19" s="53" t="s">
        <v>21</v>
      </c>
      <c r="J19" s="17"/>
      <c r="K19" s="11">
        <f t="shared" si="1"/>
        <v>0</v>
      </c>
      <c r="L19" s="6">
        <f t="shared" si="4"/>
        <v>0</v>
      </c>
      <c r="M19" s="53"/>
      <c r="N19" s="47">
        <f t="shared" si="2"/>
        <v>72000</v>
      </c>
      <c r="O19" s="42"/>
    </row>
    <row r="20" spans="2:17">
      <c r="B20" s="212" t="s">
        <v>0</v>
      </c>
      <c r="C20" s="233" t="s">
        <v>52</v>
      </c>
      <c r="D20" s="21"/>
      <c r="E20" s="226"/>
      <c r="F20" s="17">
        <f>E20</f>
        <v>0</v>
      </c>
      <c r="G20" s="11">
        <f t="shared" ref="G20:G21" si="5">IF(I20="対象",INT(F20/1.1),IF(I20="対象外",E20,))</f>
        <v>0</v>
      </c>
      <c r="H20" s="6">
        <f t="shared" si="3"/>
        <v>0</v>
      </c>
      <c r="I20" s="53" t="s">
        <v>21</v>
      </c>
      <c r="J20" s="17"/>
      <c r="K20" s="11">
        <f t="shared" si="1"/>
        <v>0</v>
      </c>
      <c r="L20" s="6">
        <f t="shared" si="4"/>
        <v>0</v>
      </c>
      <c r="M20" s="53"/>
      <c r="N20" s="47">
        <f t="shared" si="2"/>
        <v>0</v>
      </c>
      <c r="O20" s="42"/>
    </row>
    <row r="21" spans="2:17" ht="25.5" thickBot="1">
      <c r="B21" s="213" t="s">
        <v>0</v>
      </c>
      <c r="C21" s="234" t="s">
        <v>51</v>
      </c>
      <c r="D21" s="26"/>
      <c r="E21" s="227"/>
      <c r="F21" s="147"/>
      <c r="G21" s="13">
        <f t="shared" si="5"/>
        <v>0</v>
      </c>
      <c r="H21" s="7">
        <f t="shared" si="3"/>
        <v>0</v>
      </c>
      <c r="I21" s="71" t="s">
        <v>25</v>
      </c>
      <c r="J21" s="147"/>
      <c r="K21" s="13">
        <f t="shared" si="1"/>
        <v>0</v>
      </c>
      <c r="L21" s="7">
        <f t="shared" si="4"/>
        <v>0</v>
      </c>
      <c r="M21" s="53"/>
      <c r="N21" s="46">
        <f t="shared" si="2"/>
        <v>0</v>
      </c>
      <c r="O21" s="42"/>
      <c r="Q21" s="50" t="s">
        <v>43</v>
      </c>
    </row>
    <row r="22" spans="2:17">
      <c r="B22" s="214" t="s">
        <v>1</v>
      </c>
      <c r="C22" s="232" t="s">
        <v>14</v>
      </c>
      <c r="D22" s="20"/>
      <c r="E22" s="228">
        <v>5000000</v>
      </c>
      <c r="F22" s="148">
        <f t="shared" ref="F22:F27" si="6">IF(B22="土地",E22,)</f>
        <v>0</v>
      </c>
      <c r="G22" s="15">
        <f t="shared" si="0"/>
        <v>0</v>
      </c>
      <c r="H22" s="8">
        <f t="shared" si="3"/>
        <v>0</v>
      </c>
      <c r="I22" s="72" t="s">
        <v>25</v>
      </c>
      <c r="J22" s="148">
        <f t="shared" ref="J22:J27" si="7">IF(B22="建物",E22,)</f>
        <v>5000000</v>
      </c>
      <c r="K22" s="15">
        <f t="shared" si="1"/>
        <v>4545454</v>
      </c>
      <c r="L22" s="8">
        <f t="shared" si="4"/>
        <v>454546</v>
      </c>
      <c r="M22" s="53" t="s">
        <v>21</v>
      </c>
      <c r="N22" s="47">
        <f t="shared" si="2"/>
        <v>454546</v>
      </c>
      <c r="O22" s="42"/>
    </row>
    <row r="23" spans="2:17">
      <c r="B23" s="215" t="s">
        <v>1</v>
      </c>
      <c r="C23" s="235" t="s">
        <v>17</v>
      </c>
      <c r="D23" s="21"/>
      <c r="E23" s="226">
        <v>100000</v>
      </c>
      <c r="F23" s="17">
        <f t="shared" si="6"/>
        <v>0</v>
      </c>
      <c r="G23" s="11">
        <f t="shared" si="0"/>
        <v>0</v>
      </c>
      <c r="H23" s="6">
        <f t="shared" si="3"/>
        <v>0</v>
      </c>
      <c r="I23" s="53" t="s">
        <v>25</v>
      </c>
      <c r="J23" s="17">
        <f t="shared" si="7"/>
        <v>100000</v>
      </c>
      <c r="K23" s="11">
        <f t="shared" si="1"/>
        <v>90909</v>
      </c>
      <c r="L23" s="6">
        <f t="shared" si="4"/>
        <v>9091</v>
      </c>
      <c r="M23" s="53" t="s">
        <v>21</v>
      </c>
      <c r="N23" s="47">
        <f t="shared" si="2"/>
        <v>9091</v>
      </c>
      <c r="O23" s="42"/>
    </row>
    <row r="24" spans="2:17">
      <c r="B24" s="215" t="s">
        <v>1</v>
      </c>
      <c r="C24" s="235" t="s">
        <v>18</v>
      </c>
      <c r="D24" s="21"/>
      <c r="E24" s="226">
        <v>50000</v>
      </c>
      <c r="F24" s="17">
        <f t="shared" si="6"/>
        <v>0</v>
      </c>
      <c r="G24" s="11">
        <f t="shared" si="0"/>
        <v>0</v>
      </c>
      <c r="H24" s="6">
        <f t="shared" si="3"/>
        <v>0</v>
      </c>
      <c r="I24" s="53" t="s">
        <v>25</v>
      </c>
      <c r="J24" s="17">
        <f t="shared" si="7"/>
        <v>50000</v>
      </c>
      <c r="K24" s="11">
        <f t="shared" si="1"/>
        <v>45454</v>
      </c>
      <c r="L24" s="6">
        <f t="shared" si="4"/>
        <v>4546</v>
      </c>
      <c r="M24" s="53" t="s">
        <v>21</v>
      </c>
      <c r="N24" s="47">
        <f t="shared" si="2"/>
        <v>4546</v>
      </c>
      <c r="O24" s="42"/>
    </row>
    <row r="25" spans="2:17">
      <c r="B25" s="215" t="s">
        <v>1</v>
      </c>
      <c r="C25" s="235"/>
      <c r="D25" s="21"/>
      <c r="E25" s="226"/>
      <c r="F25" s="17">
        <f t="shared" si="6"/>
        <v>0</v>
      </c>
      <c r="G25" s="11">
        <f t="shared" si="0"/>
        <v>0</v>
      </c>
      <c r="H25" s="6">
        <f t="shared" si="3"/>
        <v>0</v>
      </c>
      <c r="I25" s="53" t="s">
        <v>25</v>
      </c>
      <c r="J25" s="17">
        <f t="shared" si="7"/>
        <v>0</v>
      </c>
      <c r="K25" s="11">
        <f t="shared" si="1"/>
        <v>0</v>
      </c>
      <c r="L25" s="6">
        <f t="shared" si="4"/>
        <v>0</v>
      </c>
      <c r="M25" s="53"/>
      <c r="N25" s="47">
        <f t="shared" si="2"/>
        <v>0</v>
      </c>
      <c r="O25" s="42"/>
    </row>
    <row r="26" spans="2:17">
      <c r="B26" s="215" t="s">
        <v>1</v>
      </c>
      <c r="C26" s="235"/>
      <c r="D26" s="21"/>
      <c r="E26" s="226"/>
      <c r="F26" s="17">
        <f t="shared" si="6"/>
        <v>0</v>
      </c>
      <c r="G26" s="11">
        <f t="shared" si="0"/>
        <v>0</v>
      </c>
      <c r="H26" s="6">
        <f t="shared" si="3"/>
        <v>0</v>
      </c>
      <c r="I26" s="53" t="s">
        <v>25</v>
      </c>
      <c r="J26" s="17">
        <f t="shared" si="7"/>
        <v>0</v>
      </c>
      <c r="K26" s="11">
        <f t="shared" si="1"/>
        <v>0</v>
      </c>
      <c r="L26" s="6">
        <f t="shared" si="4"/>
        <v>0</v>
      </c>
      <c r="M26" s="53"/>
      <c r="N26" s="47">
        <f t="shared" si="2"/>
        <v>0</v>
      </c>
      <c r="O26" s="42"/>
    </row>
    <row r="27" spans="2:17" ht="19.5" thickBot="1">
      <c r="B27" s="215" t="s">
        <v>1</v>
      </c>
      <c r="C27" s="236"/>
      <c r="D27" s="22"/>
      <c r="E27" s="229"/>
      <c r="F27" s="17">
        <f t="shared" si="6"/>
        <v>0</v>
      </c>
      <c r="G27" s="11">
        <f t="shared" si="0"/>
        <v>0</v>
      </c>
      <c r="H27" s="6">
        <f t="shared" si="3"/>
        <v>0</v>
      </c>
      <c r="I27" s="73"/>
      <c r="J27" s="17">
        <f t="shared" si="7"/>
        <v>0</v>
      </c>
      <c r="K27" s="11">
        <f t="shared" si="1"/>
        <v>0</v>
      </c>
      <c r="L27" s="6">
        <f t="shared" si="4"/>
        <v>0</v>
      </c>
      <c r="M27" s="53"/>
      <c r="N27" s="45">
        <f t="shared" si="2"/>
        <v>0</v>
      </c>
      <c r="O27" s="42"/>
    </row>
    <row r="28" spans="2:17" ht="19.5" thickBot="1">
      <c r="B28" s="35"/>
      <c r="C28" s="31" t="s">
        <v>28</v>
      </c>
      <c r="D28" s="32"/>
      <c r="E28" s="29">
        <f>SUM(E15:E27)</f>
        <v>29184000</v>
      </c>
      <c r="F28" s="29">
        <f>SUM(F15:F27)</f>
        <v>6084263</v>
      </c>
      <c r="G28" s="28">
        <f>SUM(G15:G27)</f>
        <v>5996966</v>
      </c>
      <c r="H28" s="23">
        <f>SUM(H15:H27)</f>
        <v>87297</v>
      </c>
      <c r="I28" s="24"/>
      <c r="J28" s="29">
        <f>SUM(J15:J27)</f>
        <v>23099737</v>
      </c>
      <c r="K28" s="28">
        <f>SUM(K15:K27)</f>
        <v>20999759</v>
      </c>
      <c r="L28" s="23">
        <f>SUM(L15:L27)</f>
        <v>2099978</v>
      </c>
      <c r="M28" s="24"/>
      <c r="N28" s="48">
        <f t="shared" si="2"/>
        <v>2187275</v>
      </c>
      <c r="O28" s="42"/>
    </row>
    <row r="29" spans="2:17" ht="25.5" thickBot="1">
      <c r="B29" s="36"/>
      <c r="C29" s="31"/>
      <c r="D29" s="32" t="s">
        <v>13</v>
      </c>
      <c r="E29" s="29">
        <f>+F29+J29</f>
        <v>651000</v>
      </c>
      <c r="F29" s="230">
        <v>651000</v>
      </c>
      <c r="G29" s="28">
        <f>F29</f>
        <v>651000</v>
      </c>
      <c r="H29" s="33"/>
      <c r="I29" s="34" t="s">
        <v>25</v>
      </c>
      <c r="J29" s="230"/>
      <c r="K29" s="28">
        <f>J29</f>
        <v>0</v>
      </c>
      <c r="L29" s="33"/>
      <c r="M29" s="34" t="s">
        <v>25</v>
      </c>
      <c r="N29" s="48">
        <f t="shared" si="2"/>
        <v>0</v>
      </c>
      <c r="O29" s="42"/>
      <c r="Q29" s="50" t="s">
        <v>44</v>
      </c>
    </row>
    <row r="30" spans="2:17" ht="19.5" thickBot="1">
      <c r="B30" s="37"/>
      <c r="C30" s="51" t="s">
        <v>2</v>
      </c>
      <c r="D30" s="55" t="s">
        <v>46</v>
      </c>
      <c r="E30" s="56">
        <f>+E28+E29</f>
        <v>29835000</v>
      </c>
      <c r="F30" s="56">
        <f>+F28+F29</f>
        <v>6735263</v>
      </c>
      <c r="G30" s="57">
        <f>+G28+G29</f>
        <v>6647966</v>
      </c>
      <c r="H30" s="58">
        <f>+H28+H29</f>
        <v>87297</v>
      </c>
      <c r="I30" s="59"/>
      <c r="J30" s="56">
        <f>+J28+J29</f>
        <v>23099737</v>
      </c>
      <c r="K30" s="57">
        <f>+K28+K29</f>
        <v>20999759</v>
      </c>
      <c r="L30" s="58">
        <f>+L28+L29</f>
        <v>2099978</v>
      </c>
      <c r="M30" s="59"/>
      <c r="N30" s="60">
        <f t="shared" si="2"/>
        <v>2187275</v>
      </c>
      <c r="O30" s="42"/>
    </row>
    <row r="31" spans="2:17">
      <c r="N31" s="10"/>
      <c r="O31" s="10"/>
    </row>
    <row r="32" spans="2:17" ht="23.25" thickBot="1">
      <c r="B32" s="9" t="s">
        <v>33</v>
      </c>
      <c r="N32" s="10"/>
      <c r="O32" s="10"/>
    </row>
    <row r="33" spans="3:15">
      <c r="C33" s="253" t="s">
        <v>10</v>
      </c>
      <c r="D33" s="244" t="s">
        <v>15</v>
      </c>
      <c r="E33" s="245" t="s">
        <v>2</v>
      </c>
      <c r="F33" s="78" t="s">
        <v>0</v>
      </c>
      <c r="G33" s="249" t="s">
        <v>0</v>
      </c>
      <c r="H33" s="75"/>
      <c r="I33" s="248"/>
      <c r="J33" s="78" t="s">
        <v>1</v>
      </c>
      <c r="K33" s="249" t="s">
        <v>1</v>
      </c>
      <c r="L33" s="75"/>
      <c r="M33" s="246"/>
      <c r="N33" s="247" t="s">
        <v>20</v>
      </c>
      <c r="O33" s="43"/>
    </row>
    <row r="34" spans="3:15" ht="19.5" thickBot="1">
      <c r="C34" s="254"/>
      <c r="D34" s="237" t="s">
        <v>32</v>
      </c>
      <c r="E34" s="238" t="s">
        <v>41</v>
      </c>
      <c r="F34" s="83" t="s">
        <v>94</v>
      </c>
      <c r="G34" s="86" t="s">
        <v>23</v>
      </c>
      <c r="H34" s="239" t="s">
        <v>24</v>
      </c>
      <c r="I34" s="243"/>
      <c r="J34" s="83" t="s">
        <v>94</v>
      </c>
      <c r="K34" s="240" t="s">
        <v>23</v>
      </c>
      <c r="L34" s="239" t="s">
        <v>24</v>
      </c>
      <c r="M34" s="241"/>
      <c r="N34" s="242" t="s">
        <v>2</v>
      </c>
      <c r="O34" s="43"/>
    </row>
    <row r="35" spans="3:15">
      <c r="C35" s="14" t="s">
        <v>31</v>
      </c>
      <c r="D35" s="68"/>
      <c r="E35" s="149">
        <f>E38-E37</f>
        <v>27231177</v>
      </c>
      <c r="F35" s="148">
        <f>E35*F14</f>
        <v>5785386.1921690423</v>
      </c>
      <c r="G35" s="15">
        <f>F35</f>
        <v>5785386.1921690423</v>
      </c>
      <c r="H35" s="68"/>
      <c r="I35" s="157"/>
      <c r="J35" s="148">
        <f>E35-F35</f>
        <v>21445790.80783096</v>
      </c>
      <c r="K35" s="15">
        <f>INT(J35/1.1)</f>
        <v>19496173</v>
      </c>
      <c r="L35" s="8">
        <f>J35-K35</f>
        <v>1949617.8078309596</v>
      </c>
      <c r="M35" s="95"/>
      <c r="N35" s="12">
        <f t="shared" ref="N35:N39" si="8">H35+L35</f>
        <v>1949617.8078309596</v>
      </c>
      <c r="O35" s="42"/>
    </row>
    <row r="36" spans="3:15">
      <c r="C36" s="69" t="s">
        <v>48</v>
      </c>
      <c r="D36" s="250">
        <v>0.05</v>
      </c>
      <c r="E36" s="150"/>
      <c r="F36" s="17">
        <f>+(SUM(E16:E21)*(D36+1))</f>
        <v>2135700</v>
      </c>
      <c r="G36" s="11">
        <f>INT(F36/1.1)</f>
        <v>1941545</v>
      </c>
      <c r="H36" s="67">
        <f>F36-G36</f>
        <v>194155</v>
      </c>
      <c r="I36" s="158"/>
      <c r="J36" s="17">
        <f>-F36</f>
        <v>-2135700</v>
      </c>
      <c r="K36" s="11">
        <f>-G36</f>
        <v>-1941545</v>
      </c>
      <c r="L36" s="6">
        <f>-H36</f>
        <v>-194155</v>
      </c>
      <c r="M36" s="96"/>
      <c r="N36" s="70">
        <f t="shared" si="8"/>
        <v>0</v>
      </c>
      <c r="O36" s="42"/>
    </row>
    <row r="37" spans="3:15">
      <c r="C37" s="69" t="s">
        <v>30</v>
      </c>
      <c r="D37" s="250">
        <v>0.15</v>
      </c>
      <c r="E37" s="150">
        <f>INT(SUM(J22:J26)/(1-D37))</f>
        <v>6058823</v>
      </c>
      <c r="F37" s="17"/>
      <c r="G37" s="11"/>
      <c r="H37" s="66"/>
      <c r="I37" s="158"/>
      <c r="J37" s="17">
        <f>E37</f>
        <v>6058823</v>
      </c>
      <c r="K37" s="11">
        <f>INT(J37/1.1)</f>
        <v>5508020</v>
      </c>
      <c r="L37" s="6">
        <f>J37-K37</f>
        <v>550803</v>
      </c>
      <c r="M37" s="96"/>
      <c r="N37" s="70">
        <f t="shared" si="8"/>
        <v>550803</v>
      </c>
      <c r="O37" s="42"/>
    </row>
    <row r="38" spans="3:15" ht="19.5" thickBot="1">
      <c r="C38" s="142" t="s">
        <v>29</v>
      </c>
      <c r="D38" s="143"/>
      <c r="E38" s="151">
        <f>N5</f>
        <v>33290000</v>
      </c>
      <c r="F38" s="156">
        <f t="shared" ref="F38:H39" si="9">SUM(F35:F37)</f>
        <v>7921086.1921690423</v>
      </c>
      <c r="G38" s="152">
        <f t="shared" si="9"/>
        <v>7726931.1921690423</v>
      </c>
      <c r="H38" s="144">
        <f t="shared" si="9"/>
        <v>194155</v>
      </c>
      <c r="I38" s="159"/>
      <c r="J38" s="156">
        <f>SUM(J35:J37)</f>
        <v>25368913.80783096</v>
      </c>
      <c r="K38" s="152">
        <f>SUM(K35:K37)</f>
        <v>23062648</v>
      </c>
      <c r="L38" s="144">
        <f>SUM(L35:L37)</f>
        <v>2306265.8078309596</v>
      </c>
      <c r="M38" s="145"/>
      <c r="N38" s="146">
        <f t="shared" si="8"/>
        <v>2500420.8078309596</v>
      </c>
      <c r="O38" s="42"/>
    </row>
    <row r="39" spans="3:15" ht="20.25" thickTop="1" thickBot="1">
      <c r="C39" s="130" t="s">
        <v>35</v>
      </c>
      <c r="D39" s="131"/>
      <c r="E39" s="216">
        <f>IF(N5=F39+J39,N5,"土地建物 不合")</f>
        <v>33290000</v>
      </c>
      <c r="F39" s="231">
        <v>9000000</v>
      </c>
      <c r="G39" s="217">
        <f>F39-H39</f>
        <v>8611690</v>
      </c>
      <c r="H39" s="218">
        <f t="shared" si="9"/>
        <v>388310</v>
      </c>
      <c r="I39" s="132"/>
      <c r="J39" s="231">
        <v>24290000</v>
      </c>
      <c r="K39" s="217">
        <f>INT(J39/1.1)</f>
        <v>22081818</v>
      </c>
      <c r="L39" s="218">
        <f>J39-K39</f>
        <v>2208182</v>
      </c>
      <c r="M39" s="133"/>
      <c r="N39" s="219">
        <f t="shared" si="8"/>
        <v>2596492</v>
      </c>
      <c r="O39" s="42"/>
    </row>
    <row r="40" spans="3:15" ht="20.25" thickTop="1" thickBot="1">
      <c r="D40" s="162" t="s">
        <v>57</v>
      </c>
      <c r="E40" s="62">
        <f>1-((G28+K28)/(G38+K38))</f>
        <v>0.12318629522334323</v>
      </c>
      <c r="F40" s="61"/>
      <c r="G40" s="153">
        <f>1-(G28/G38)</f>
        <v>0.22388774393672584</v>
      </c>
      <c r="H40" s="63"/>
      <c r="I40" s="64"/>
      <c r="J40" s="65"/>
      <c r="K40" s="166">
        <f>1-(K28/K38)</f>
        <v>8.9447187504227643E-2</v>
      </c>
      <c r="L40" s="74"/>
      <c r="M40" s="54"/>
    </row>
    <row r="41" spans="3:15" ht="19.5" thickBot="1">
      <c r="D41" s="163" t="s">
        <v>56</v>
      </c>
      <c r="E41" s="160">
        <f>(G38+K38)-(G28+K28)</f>
        <v>3792854.1921690404</v>
      </c>
      <c r="F41" s="135"/>
      <c r="G41" s="154">
        <f>G38-G28</f>
        <v>1729965.1921690423</v>
      </c>
      <c r="H41" s="136"/>
      <c r="I41" s="137"/>
      <c r="J41" s="134"/>
      <c r="K41" s="135">
        <f>K38-K28</f>
        <v>2062889</v>
      </c>
      <c r="L41" s="74"/>
      <c r="M41" s="54"/>
    </row>
    <row r="42" spans="3:15" ht="20.25" thickTop="1" thickBot="1">
      <c r="D42" s="164" t="s">
        <v>55</v>
      </c>
      <c r="E42" s="139">
        <f>(G39+K39)-(G28+K28)</f>
        <v>3696783</v>
      </c>
      <c r="F42" s="138"/>
      <c r="G42" s="155">
        <f>G39-G28</f>
        <v>2614724</v>
      </c>
      <c r="H42" s="140"/>
      <c r="I42" s="141"/>
      <c r="J42" s="139"/>
      <c r="K42" s="138">
        <f>K39-K28</f>
        <v>1082059</v>
      </c>
      <c r="L42" s="74"/>
      <c r="M42" s="54"/>
    </row>
    <row r="43" spans="3:15" ht="20.25" thickTop="1" thickBot="1">
      <c r="D43" s="165" t="s">
        <v>54</v>
      </c>
      <c r="E43" s="161">
        <f>E41-F29</f>
        <v>3141854.1921690404</v>
      </c>
    </row>
  </sheetData>
  <mergeCells count="7">
    <mergeCell ref="C33:C34"/>
    <mergeCell ref="C5:I5"/>
    <mergeCell ref="C6:I6"/>
    <mergeCell ref="C8:D9"/>
    <mergeCell ref="N8:N9"/>
    <mergeCell ref="C11:C12"/>
    <mergeCell ref="G11:G12"/>
  </mergeCells>
  <phoneticPr fontId="2"/>
  <pageMargins left="0.7" right="0.7" top="0.75" bottom="0.75" header="0.3" footer="0.3"/>
  <pageSetup paperSize="9" scale="55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09B498-CA82-4A62-AEFE-C8F6AD6A511B}">
          <x14:formula1>
            <xm:f>項目!$D$1:$D$2</xm:f>
          </x14:formula1>
          <xm:sqref>I15:I27 I29 M15:M27</xm:sqref>
        </x14:dataValidation>
        <x14:dataValidation type="list" allowBlank="1" showInputMessage="1" showErrorMessage="1" xr:uid="{391FF875-3C14-4381-89BA-BA699DD89C6F}">
          <x14:formula1>
            <xm:f>項目!$B$2:$B$21</xm:f>
          </x14:formula1>
          <xm:sqref>C15:C27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39DF-3448-4AC6-B612-59287D783260}">
  <dimension ref="B1:D20"/>
  <sheetViews>
    <sheetView workbookViewId="0">
      <selection activeCell="B9" sqref="B9"/>
    </sheetView>
  </sheetViews>
  <sheetFormatPr defaultRowHeight="18.75"/>
  <cols>
    <col min="2" max="2" width="17.25" bestFit="1" customWidth="1"/>
  </cols>
  <sheetData>
    <row r="1" spans="2:4">
      <c r="B1" s="89" t="s">
        <v>10</v>
      </c>
      <c r="D1" s="92" t="s">
        <v>21</v>
      </c>
    </row>
    <row r="2" spans="2:4">
      <c r="B2" s="90" t="s">
        <v>5</v>
      </c>
      <c r="D2" s="91" t="s">
        <v>25</v>
      </c>
    </row>
    <row r="3" spans="2:4">
      <c r="B3" s="90" t="s">
        <v>16</v>
      </c>
    </row>
    <row r="4" spans="2:4">
      <c r="B4" s="90" t="s">
        <v>9</v>
      </c>
    </row>
    <row r="5" spans="2:4">
      <c r="B5" s="90" t="s">
        <v>11</v>
      </c>
    </row>
    <row r="6" spans="2:4">
      <c r="B6" s="90" t="s">
        <v>12</v>
      </c>
    </row>
    <row r="7" spans="2:4">
      <c r="B7" s="90" t="s">
        <v>52</v>
      </c>
    </row>
    <row r="8" spans="2:4">
      <c r="B8" s="90" t="s">
        <v>51</v>
      </c>
    </row>
    <row r="9" spans="2:4">
      <c r="B9" s="90"/>
    </row>
    <row r="10" spans="2:4">
      <c r="B10" s="90" t="s">
        <v>15</v>
      </c>
    </row>
    <row r="11" spans="2:4">
      <c r="B11" s="90" t="s">
        <v>17</v>
      </c>
    </row>
    <row r="12" spans="2:4">
      <c r="B12" s="90" t="s">
        <v>19</v>
      </c>
    </row>
    <row r="13" spans="2:4">
      <c r="B13" s="90"/>
    </row>
    <row r="14" spans="2:4">
      <c r="B14" s="90"/>
    </row>
    <row r="15" spans="2:4">
      <c r="B15" s="90"/>
    </row>
    <row r="16" spans="2:4">
      <c r="B16" s="90"/>
    </row>
    <row r="17" spans="2:2">
      <c r="B17" s="90"/>
    </row>
    <row r="18" spans="2:2">
      <c r="B18" s="90"/>
    </row>
    <row r="19" spans="2:2">
      <c r="B19" s="90"/>
    </row>
    <row r="20" spans="2:2">
      <c r="B20" s="91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再販計算シート</vt:lpstr>
      <vt:lpstr>按分計算</vt:lpstr>
      <vt:lpstr>入力例</vt:lpstr>
      <vt:lpstr>項目</vt:lpstr>
      <vt:lpstr>按分計算!Print_Area</vt:lpstr>
      <vt:lpstr>再販計算シート!Print_Area</vt:lpstr>
      <vt:lpstr>入力例!Print_Area</vt:lpstr>
      <vt:lpstr>入力例!入力欄</vt:lpstr>
      <vt:lpstr>入力欄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kanamori-mt</dc:creator>
  <cp:lastModifiedBy>kanamori-mt</cp:lastModifiedBy>
  <cp:lastPrinted>2025-10-08T04:19:31Z</cp:lastPrinted>
  <dcterms:created xsi:type="dcterms:W3CDTF">2015-06-05T18:19:34Z</dcterms:created>
  <dcterms:modified xsi:type="dcterms:W3CDTF">2025-10-08T04:21:15Z</dcterms:modified>
</cp:coreProperties>
</file>